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dawson\Desktop\Monday Board\"/>
    </mc:Choice>
  </mc:AlternateContent>
  <xr:revisionPtr revIDLastSave="0" documentId="13_ncr:1_{3EBDEF17-32B8-469E-904F-3FC53987A5C4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Total" sheetId="3" r:id="rId1"/>
    <sheet name="Mountaineer" sheetId="4" r:id="rId2"/>
    <sheet name="Wheeling" sheetId="7" r:id="rId3"/>
    <sheet name="Mardi Gras" sheetId="8" r:id="rId4"/>
    <sheet name="Charles Town" sheetId="1" r:id="rId5"/>
    <sheet name="Greenbrier" sheetId="9" r:id="rId6"/>
  </sheets>
  <definedNames>
    <definedName name="_xlnm.Print_Area" localSheetId="4">'Charles Town'!$A$1:$S$232</definedName>
    <definedName name="_xlnm.Print_Area" localSheetId="5">Greenbrier!$A$1:$S$140</definedName>
    <definedName name="_xlnm.Print_Area" localSheetId="3">'Mardi Gras'!$A$1:$S$232</definedName>
    <definedName name="_xlnm.Print_Area" localSheetId="1">Mountaineer!$A$1:$S$139</definedName>
    <definedName name="_xlnm.Print_Area" localSheetId="0">Total!$A$1:$S$47</definedName>
    <definedName name="_xlnm.Print_Area" localSheetId="2">Wheeling!$A$1:$S$184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42" i="3" l="1"/>
  <c r="R42" i="3"/>
  <c r="Q42" i="3"/>
  <c r="O42" i="3"/>
  <c r="N42" i="3"/>
  <c r="M42" i="3"/>
  <c r="L42" i="3"/>
  <c r="J42" i="3"/>
  <c r="I42" i="3"/>
  <c r="H42" i="3"/>
  <c r="G42" i="3"/>
  <c r="E42" i="3"/>
  <c r="D42" i="3"/>
  <c r="C42" i="3"/>
  <c r="B42" i="3"/>
  <c r="A42" i="3"/>
  <c r="N42" i="9"/>
  <c r="M42" i="9"/>
  <c r="L42" i="9"/>
  <c r="J42" i="9"/>
  <c r="E42" i="9"/>
  <c r="N42" i="1"/>
  <c r="M42" i="1"/>
  <c r="L42" i="1"/>
  <c r="J42" i="1"/>
  <c r="E42" i="1"/>
  <c r="O42" i="1" s="1"/>
  <c r="Q42" i="1" s="1"/>
  <c r="N42" i="8"/>
  <c r="M42" i="8"/>
  <c r="L42" i="8"/>
  <c r="J42" i="8"/>
  <c r="E42" i="8"/>
  <c r="O42" i="8" s="1"/>
  <c r="Q42" i="8" s="1"/>
  <c r="N42" i="7"/>
  <c r="M42" i="7"/>
  <c r="L42" i="7"/>
  <c r="J42" i="7"/>
  <c r="E42" i="7"/>
  <c r="O42" i="7" s="1"/>
  <c r="Q42" i="7" s="1"/>
  <c r="N42" i="4"/>
  <c r="M42" i="4"/>
  <c r="L42" i="4"/>
  <c r="J42" i="4"/>
  <c r="E42" i="4"/>
  <c r="J41" i="4"/>
  <c r="I41" i="3"/>
  <c r="H41" i="3"/>
  <c r="G41" i="3"/>
  <c r="D41" i="3"/>
  <c r="C41" i="3"/>
  <c r="B41" i="3"/>
  <c r="N41" i="9"/>
  <c r="M41" i="9"/>
  <c r="L41" i="9"/>
  <c r="J41" i="9"/>
  <c r="E41" i="9"/>
  <c r="N41" i="1"/>
  <c r="M41" i="1"/>
  <c r="L41" i="1"/>
  <c r="J41" i="1"/>
  <c r="E41" i="1"/>
  <c r="N41" i="8"/>
  <c r="M41" i="8"/>
  <c r="L41" i="8"/>
  <c r="J41" i="8"/>
  <c r="E41" i="8"/>
  <c r="N41" i="7"/>
  <c r="M41" i="7"/>
  <c r="L41" i="7"/>
  <c r="J41" i="7"/>
  <c r="E41" i="7"/>
  <c r="O41" i="7" s="1"/>
  <c r="Q41" i="7" s="1"/>
  <c r="N41" i="4"/>
  <c r="M41" i="4"/>
  <c r="L41" i="4"/>
  <c r="L41" i="3" s="1"/>
  <c r="E41" i="4"/>
  <c r="E41" i="3" s="1"/>
  <c r="I40" i="3"/>
  <c r="H40" i="3"/>
  <c r="G40" i="3"/>
  <c r="D40" i="3"/>
  <c r="C40" i="3"/>
  <c r="B40" i="3"/>
  <c r="O42" i="9" l="1"/>
  <c r="Q42" i="9" s="1"/>
  <c r="S42" i="9" s="1"/>
  <c r="O41" i="9"/>
  <c r="Q41" i="9" s="1"/>
  <c r="S42" i="1"/>
  <c r="R42" i="1"/>
  <c r="S42" i="8"/>
  <c r="R42" i="8"/>
  <c r="M41" i="3"/>
  <c r="N41" i="3"/>
  <c r="S42" i="7"/>
  <c r="R42" i="7"/>
  <c r="J41" i="3"/>
  <c r="O42" i="4"/>
  <c r="O41" i="4"/>
  <c r="O41" i="1"/>
  <c r="Q41" i="1" s="1"/>
  <c r="S41" i="1" s="1"/>
  <c r="O41" i="8"/>
  <c r="Q41" i="8" s="1"/>
  <c r="S41" i="9"/>
  <c r="R41" i="9"/>
  <c r="S41" i="8"/>
  <c r="R41" i="8"/>
  <c r="S41" i="7"/>
  <c r="R41" i="7"/>
  <c r="N40" i="9"/>
  <c r="M40" i="9"/>
  <c r="L40" i="9"/>
  <c r="J40" i="9"/>
  <c r="E40" i="9"/>
  <c r="N40" i="1"/>
  <c r="M40" i="1"/>
  <c r="L40" i="1"/>
  <c r="J40" i="1"/>
  <c r="E40" i="1"/>
  <c r="N40" i="8"/>
  <c r="M40" i="8"/>
  <c r="L40" i="8"/>
  <c r="J40" i="8"/>
  <c r="E40" i="8"/>
  <c r="N40" i="7"/>
  <c r="M40" i="7"/>
  <c r="L40" i="7"/>
  <c r="J40" i="7"/>
  <c r="E40" i="7"/>
  <c r="N40" i="4"/>
  <c r="M40" i="4"/>
  <c r="L40" i="4"/>
  <c r="J40" i="4"/>
  <c r="E40" i="4"/>
  <c r="I39" i="3"/>
  <c r="H39" i="3"/>
  <c r="G39" i="3"/>
  <c r="D39" i="3"/>
  <c r="C39" i="3"/>
  <c r="B39" i="3"/>
  <c r="N39" i="9"/>
  <c r="M39" i="9"/>
  <c r="L39" i="9"/>
  <c r="J39" i="9"/>
  <c r="E39" i="9"/>
  <c r="N39" i="1"/>
  <c r="M39" i="1"/>
  <c r="L39" i="1"/>
  <c r="J39" i="1"/>
  <c r="E39" i="1"/>
  <c r="N39" i="8"/>
  <c r="M39" i="8"/>
  <c r="L39" i="8"/>
  <c r="J39" i="8"/>
  <c r="E39" i="8"/>
  <c r="O39" i="8" s="1"/>
  <c r="Q39" i="8" s="1"/>
  <c r="N39" i="7"/>
  <c r="M39" i="7"/>
  <c r="L39" i="7"/>
  <c r="J39" i="7"/>
  <c r="E39" i="7"/>
  <c r="O39" i="7" s="1"/>
  <c r="Q39" i="7" s="1"/>
  <c r="S39" i="7" s="1"/>
  <c r="N39" i="4"/>
  <c r="M39" i="4"/>
  <c r="L39" i="4"/>
  <c r="J39" i="4"/>
  <c r="E39" i="4"/>
  <c r="O39" i="4" s="1"/>
  <c r="Q39" i="4" s="1"/>
  <c r="I38" i="3"/>
  <c r="H38" i="3"/>
  <c r="G38" i="3"/>
  <c r="D38" i="3"/>
  <c r="C38" i="3"/>
  <c r="B38" i="3"/>
  <c r="R42" i="9" l="1"/>
  <c r="Q42" i="4"/>
  <c r="R42" i="4" s="1"/>
  <c r="E40" i="3"/>
  <c r="O41" i="3"/>
  <c r="S42" i="4"/>
  <c r="Q41" i="4"/>
  <c r="Q41" i="3" s="1"/>
  <c r="R41" i="4"/>
  <c r="S41" i="4"/>
  <c r="S41" i="3" s="1"/>
  <c r="R41" i="1"/>
  <c r="L40" i="3"/>
  <c r="M40" i="3"/>
  <c r="O40" i="9"/>
  <c r="Q40" i="9" s="1"/>
  <c r="S40" i="9" s="1"/>
  <c r="N40" i="3"/>
  <c r="J40" i="3"/>
  <c r="O40" i="7"/>
  <c r="Q40" i="7" s="1"/>
  <c r="R40" i="7" s="1"/>
  <c r="O40" i="4"/>
  <c r="O39" i="9"/>
  <c r="Q39" i="9" s="1"/>
  <c r="S39" i="9" s="1"/>
  <c r="O40" i="1"/>
  <c r="Q40" i="1" s="1"/>
  <c r="O40" i="8"/>
  <c r="Q40" i="8" s="1"/>
  <c r="R40" i="8" s="1"/>
  <c r="J39" i="3"/>
  <c r="L39" i="3"/>
  <c r="N39" i="3"/>
  <c r="M39" i="3"/>
  <c r="E39" i="3"/>
  <c r="O39" i="1"/>
  <c r="S39" i="8"/>
  <c r="R39" i="8"/>
  <c r="R39" i="7"/>
  <c r="S39" i="4"/>
  <c r="R39" i="4"/>
  <c r="N38" i="9"/>
  <c r="M38" i="9"/>
  <c r="L38" i="9"/>
  <c r="J38" i="9"/>
  <c r="E38" i="9"/>
  <c r="N38" i="1"/>
  <c r="M38" i="1"/>
  <c r="L38" i="1"/>
  <c r="J38" i="1"/>
  <c r="E38" i="1"/>
  <c r="O38" i="1" s="1"/>
  <c r="Q38" i="1" s="1"/>
  <c r="N38" i="8"/>
  <c r="M38" i="8"/>
  <c r="L38" i="8"/>
  <c r="J38" i="8"/>
  <c r="E38" i="8"/>
  <c r="N38" i="7"/>
  <c r="M38" i="7"/>
  <c r="L38" i="7"/>
  <c r="J38" i="7"/>
  <c r="E38" i="7"/>
  <c r="N38" i="4"/>
  <c r="M38" i="4"/>
  <c r="L38" i="4"/>
  <c r="J38" i="4"/>
  <c r="E38" i="4"/>
  <c r="R40" i="9" l="1"/>
  <c r="R41" i="3"/>
  <c r="S40" i="7"/>
  <c r="R39" i="9"/>
  <c r="O38" i="7"/>
  <c r="Q38" i="7" s="1"/>
  <c r="S38" i="7" s="1"/>
  <c r="Q40" i="4"/>
  <c r="O40" i="3"/>
  <c r="S40" i="1"/>
  <c r="S40" i="8"/>
  <c r="O39" i="3"/>
  <c r="Q39" i="1"/>
  <c r="Q39" i="3" s="1"/>
  <c r="E38" i="3"/>
  <c r="R39" i="1"/>
  <c r="R39" i="3" s="1"/>
  <c r="J38" i="3"/>
  <c r="L38" i="3"/>
  <c r="M38" i="3"/>
  <c r="N38" i="3"/>
  <c r="O38" i="9"/>
  <c r="Q38" i="9" s="1"/>
  <c r="R38" i="9" s="1"/>
  <c r="O38" i="8"/>
  <c r="Q38" i="8" s="1"/>
  <c r="O38" i="4"/>
  <c r="S38" i="1"/>
  <c r="R38" i="1"/>
  <c r="S38" i="8"/>
  <c r="R38" i="8"/>
  <c r="R38" i="7"/>
  <c r="I37" i="3"/>
  <c r="H37" i="3"/>
  <c r="G37" i="3"/>
  <c r="D37" i="3"/>
  <c r="C37" i="3"/>
  <c r="B37" i="3"/>
  <c r="N37" i="9"/>
  <c r="M37" i="9"/>
  <c r="L37" i="9"/>
  <c r="J37" i="9"/>
  <c r="E37" i="9"/>
  <c r="N37" i="1"/>
  <c r="M37" i="1"/>
  <c r="L37" i="1"/>
  <c r="J37" i="1"/>
  <c r="E37" i="1"/>
  <c r="N37" i="8"/>
  <c r="M37" i="8"/>
  <c r="L37" i="8"/>
  <c r="J37" i="8"/>
  <c r="E37" i="8"/>
  <c r="N37" i="7"/>
  <c r="M37" i="7"/>
  <c r="L37" i="7"/>
  <c r="J37" i="7"/>
  <c r="E37" i="7"/>
  <c r="N37" i="4"/>
  <c r="M37" i="4"/>
  <c r="L37" i="4"/>
  <c r="J37" i="4"/>
  <c r="E37" i="4"/>
  <c r="I36" i="3"/>
  <c r="H36" i="3"/>
  <c r="G36" i="3"/>
  <c r="D36" i="3"/>
  <c r="C36" i="3"/>
  <c r="B36" i="3"/>
  <c r="N36" i="9"/>
  <c r="M36" i="9"/>
  <c r="L36" i="9"/>
  <c r="J36" i="9"/>
  <c r="E36" i="9"/>
  <c r="N36" i="1"/>
  <c r="M36" i="1"/>
  <c r="L36" i="1"/>
  <c r="J36" i="1"/>
  <c r="E36" i="1"/>
  <c r="N36" i="8"/>
  <c r="M36" i="8"/>
  <c r="L36" i="8"/>
  <c r="J36" i="8"/>
  <c r="E36" i="8"/>
  <c r="N36" i="7"/>
  <c r="M36" i="7"/>
  <c r="L36" i="7"/>
  <c r="J36" i="7"/>
  <c r="E36" i="7"/>
  <c r="N36" i="4"/>
  <c r="M36" i="4"/>
  <c r="L36" i="4"/>
  <c r="J36" i="4"/>
  <c r="E36" i="4"/>
  <c r="I35" i="3"/>
  <c r="H35" i="3"/>
  <c r="G35" i="3"/>
  <c r="D35" i="3"/>
  <c r="C35" i="3"/>
  <c r="B35" i="3"/>
  <c r="N35" i="9"/>
  <c r="M35" i="9"/>
  <c r="L35" i="9"/>
  <c r="J35" i="9"/>
  <c r="E35" i="9"/>
  <c r="N35" i="1"/>
  <c r="M35" i="1"/>
  <c r="L35" i="1"/>
  <c r="J35" i="1"/>
  <c r="E35" i="1"/>
  <c r="N35" i="8"/>
  <c r="M35" i="8"/>
  <c r="L35" i="8"/>
  <c r="J35" i="8"/>
  <c r="E35" i="8"/>
  <c r="N35" i="7"/>
  <c r="M35" i="7"/>
  <c r="L35" i="7"/>
  <c r="J35" i="7"/>
  <c r="E35" i="7"/>
  <c r="N35" i="4"/>
  <c r="M35" i="4"/>
  <c r="L35" i="4"/>
  <c r="J35" i="4"/>
  <c r="E35" i="4"/>
  <c r="I34" i="3"/>
  <c r="H34" i="3"/>
  <c r="G34" i="3"/>
  <c r="D34" i="3"/>
  <c r="C34" i="3"/>
  <c r="B34" i="3"/>
  <c r="N34" i="9"/>
  <c r="M34" i="9"/>
  <c r="L34" i="9"/>
  <c r="J34" i="9"/>
  <c r="E34" i="9"/>
  <c r="N34" i="1"/>
  <c r="M34" i="1"/>
  <c r="L34" i="1"/>
  <c r="J34" i="1"/>
  <c r="E34" i="1"/>
  <c r="N34" i="8"/>
  <c r="M34" i="8"/>
  <c r="L34" i="8"/>
  <c r="J34" i="8"/>
  <c r="E34" i="8"/>
  <c r="N34" i="7"/>
  <c r="M34" i="7"/>
  <c r="L34" i="7"/>
  <c r="J34" i="7"/>
  <c r="E34" i="7"/>
  <c r="N34" i="4"/>
  <c r="M34" i="4"/>
  <c r="L34" i="4"/>
  <c r="J34" i="4"/>
  <c r="E34" i="4"/>
  <c r="O34" i="4" l="1"/>
  <c r="Q34" i="4" s="1"/>
  <c r="Q40" i="3"/>
  <c r="S40" i="4"/>
  <c r="S40" i="3" s="1"/>
  <c r="R40" i="4"/>
  <c r="R40" i="1"/>
  <c r="O36" i="9"/>
  <c r="Q36" i="9" s="1"/>
  <c r="S36" i="9" s="1"/>
  <c r="S39" i="1"/>
  <c r="S39" i="3" s="1"/>
  <c r="E37" i="3"/>
  <c r="O34" i="1"/>
  <c r="Q34" i="1" s="1"/>
  <c r="S34" i="1" s="1"/>
  <c r="O37" i="8"/>
  <c r="Q37" i="8" s="1"/>
  <c r="M37" i="3"/>
  <c r="O37" i="7"/>
  <c r="Q37" i="7" s="1"/>
  <c r="S37" i="7" s="1"/>
  <c r="L37" i="3"/>
  <c r="Q38" i="4"/>
  <c r="S38" i="4" s="1"/>
  <c r="S38" i="3" s="1"/>
  <c r="O38" i="3"/>
  <c r="S38" i="9"/>
  <c r="J37" i="3"/>
  <c r="N37" i="3"/>
  <c r="O37" i="4"/>
  <c r="O37" i="9"/>
  <c r="Q37" i="9" s="1"/>
  <c r="S37" i="9" s="1"/>
  <c r="O37" i="1"/>
  <c r="M35" i="3"/>
  <c r="E36" i="3"/>
  <c r="O35" i="9"/>
  <c r="Q35" i="9" s="1"/>
  <c r="S35" i="9" s="1"/>
  <c r="L35" i="3"/>
  <c r="S37" i="8"/>
  <c r="R37" i="8"/>
  <c r="O36" i="8"/>
  <c r="Q36" i="8" s="1"/>
  <c r="R36" i="8" s="1"/>
  <c r="J36" i="3"/>
  <c r="O35" i="7"/>
  <c r="Q35" i="7" s="1"/>
  <c r="S35" i="7" s="1"/>
  <c r="L36" i="3"/>
  <c r="N36" i="3"/>
  <c r="M36" i="3"/>
  <c r="O36" i="7"/>
  <c r="Q36" i="7" s="1"/>
  <c r="S36" i="7" s="1"/>
  <c r="O36" i="4"/>
  <c r="R36" i="9"/>
  <c r="N35" i="3"/>
  <c r="O36" i="1"/>
  <c r="E35" i="3"/>
  <c r="J35" i="3"/>
  <c r="O35" i="4"/>
  <c r="O35" i="1"/>
  <c r="Q35" i="1" s="1"/>
  <c r="O34" i="9"/>
  <c r="Q34" i="9" s="1"/>
  <c r="R34" i="9" s="1"/>
  <c r="O35" i="8"/>
  <c r="Q35" i="8" s="1"/>
  <c r="S35" i="8" s="1"/>
  <c r="R35" i="7"/>
  <c r="L34" i="3"/>
  <c r="M34" i="3"/>
  <c r="J34" i="3"/>
  <c r="N34" i="3"/>
  <c r="O34" i="7"/>
  <c r="E34" i="3"/>
  <c r="O34" i="8"/>
  <c r="S34" i="4"/>
  <c r="R34" i="4"/>
  <c r="I33" i="3"/>
  <c r="H33" i="3"/>
  <c r="G33" i="3"/>
  <c r="D33" i="3"/>
  <c r="C33" i="3"/>
  <c r="B33" i="3"/>
  <c r="N33" i="9"/>
  <c r="M33" i="9"/>
  <c r="L33" i="9"/>
  <c r="J33" i="9"/>
  <c r="E33" i="9"/>
  <c r="O33" i="9" s="1"/>
  <c r="Q33" i="9" s="1"/>
  <c r="N33" i="1"/>
  <c r="M33" i="1"/>
  <c r="L33" i="1"/>
  <c r="J33" i="1"/>
  <c r="E33" i="1"/>
  <c r="N33" i="8"/>
  <c r="M33" i="8"/>
  <c r="L33" i="8"/>
  <c r="J33" i="8"/>
  <c r="E33" i="8"/>
  <c r="N33" i="7"/>
  <c r="M33" i="7"/>
  <c r="L33" i="7"/>
  <c r="J33" i="7"/>
  <c r="E33" i="7"/>
  <c r="N33" i="4"/>
  <c r="M33" i="4"/>
  <c r="L33" i="4"/>
  <c r="J33" i="4"/>
  <c r="E33" i="4"/>
  <c r="I32" i="3"/>
  <c r="H32" i="3"/>
  <c r="G32" i="3"/>
  <c r="D32" i="3"/>
  <c r="C32" i="3"/>
  <c r="B32" i="3"/>
  <c r="N32" i="9"/>
  <c r="M32" i="9"/>
  <c r="L32" i="9"/>
  <c r="J32" i="9"/>
  <c r="E32" i="9"/>
  <c r="N32" i="1"/>
  <c r="M32" i="1"/>
  <c r="L32" i="1"/>
  <c r="J32" i="1"/>
  <c r="E32" i="1"/>
  <c r="N32" i="8"/>
  <c r="M32" i="8"/>
  <c r="L32" i="8"/>
  <c r="J32" i="8"/>
  <c r="E32" i="8"/>
  <c r="N32" i="7"/>
  <c r="M32" i="7"/>
  <c r="L32" i="7"/>
  <c r="J32" i="7"/>
  <c r="E32" i="7"/>
  <c r="N32" i="4"/>
  <c r="M32" i="4"/>
  <c r="L32" i="4"/>
  <c r="J32" i="4"/>
  <c r="E32" i="4"/>
  <c r="I31" i="3"/>
  <c r="H31" i="3"/>
  <c r="G31" i="3"/>
  <c r="D31" i="3"/>
  <c r="C31" i="3"/>
  <c r="B31" i="3"/>
  <c r="N31" i="9"/>
  <c r="M31" i="9"/>
  <c r="L31" i="9"/>
  <c r="J31" i="9"/>
  <c r="E31" i="9"/>
  <c r="N31" i="1"/>
  <c r="M31" i="1"/>
  <c r="L31" i="1"/>
  <c r="J31" i="1"/>
  <c r="E31" i="1"/>
  <c r="N31" i="8"/>
  <c r="M31" i="8"/>
  <c r="L31" i="8"/>
  <c r="J31" i="8"/>
  <c r="E31" i="8"/>
  <c r="E31" i="7"/>
  <c r="N31" i="7"/>
  <c r="M31" i="7"/>
  <c r="L31" i="7"/>
  <c r="J31" i="7"/>
  <c r="N31" i="4"/>
  <c r="M31" i="4"/>
  <c r="L31" i="4"/>
  <c r="J31" i="4"/>
  <c r="E31" i="4"/>
  <c r="I30" i="3"/>
  <c r="H30" i="3"/>
  <c r="G30" i="3"/>
  <c r="D30" i="3"/>
  <c r="C30" i="3"/>
  <c r="B30" i="3"/>
  <c r="N30" i="9"/>
  <c r="M30" i="9"/>
  <c r="L30" i="9"/>
  <c r="J30" i="9"/>
  <c r="E30" i="9"/>
  <c r="N30" i="1"/>
  <c r="M30" i="1"/>
  <c r="L30" i="1"/>
  <c r="J30" i="1"/>
  <c r="E30" i="1"/>
  <c r="N30" i="8"/>
  <c r="M30" i="8"/>
  <c r="L30" i="8"/>
  <c r="J30" i="8"/>
  <c r="E30" i="8"/>
  <c r="N30" i="7"/>
  <c r="M30" i="7"/>
  <c r="L30" i="7"/>
  <c r="J30" i="7"/>
  <c r="E30" i="7"/>
  <c r="N30" i="4"/>
  <c r="M30" i="4"/>
  <c r="L30" i="4"/>
  <c r="J30" i="4"/>
  <c r="E30" i="4"/>
  <c r="I29" i="3"/>
  <c r="H29" i="3"/>
  <c r="G29" i="3"/>
  <c r="D29" i="3"/>
  <c r="C29" i="3"/>
  <c r="B29" i="3"/>
  <c r="N29" i="9"/>
  <c r="M29" i="9"/>
  <c r="L29" i="9"/>
  <c r="J29" i="9"/>
  <c r="E29" i="9"/>
  <c r="N29" i="1"/>
  <c r="M29" i="1"/>
  <c r="L29" i="1"/>
  <c r="J29" i="1"/>
  <c r="E29" i="1"/>
  <c r="N29" i="8"/>
  <c r="M29" i="8"/>
  <c r="L29" i="8"/>
  <c r="J29" i="8"/>
  <c r="E29" i="8"/>
  <c r="N29" i="7"/>
  <c r="M29" i="7"/>
  <c r="L29" i="7"/>
  <c r="J29" i="7"/>
  <c r="E29" i="7"/>
  <c r="N29" i="4"/>
  <c r="M29" i="4"/>
  <c r="L29" i="4"/>
  <c r="J29" i="4"/>
  <c r="E29" i="4"/>
  <c r="O29" i="4" s="1"/>
  <c r="Q29" i="4" s="1"/>
  <c r="I28" i="3"/>
  <c r="H28" i="3"/>
  <c r="G28" i="3"/>
  <c r="D28" i="3"/>
  <c r="C28" i="3"/>
  <c r="B28" i="3"/>
  <c r="N28" i="9"/>
  <c r="M28" i="9"/>
  <c r="L28" i="9"/>
  <c r="J28" i="9"/>
  <c r="E28" i="9"/>
  <c r="N28" i="1"/>
  <c r="M28" i="1"/>
  <c r="L28" i="1"/>
  <c r="J28" i="1"/>
  <c r="E28" i="1"/>
  <c r="N28" i="8"/>
  <c r="M28" i="8"/>
  <c r="L28" i="8"/>
  <c r="J28" i="8"/>
  <c r="E28" i="8"/>
  <c r="N28" i="7"/>
  <c r="M28" i="7"/>
  <c r="L28" i="7"/>
  <c r="J28" i="7"/>
  <c r="E28" i="7"/>
  <c r="N28" i="4"/>
  <c r="M28" i="4"/>
  <c r="L28" i="4"/>
  <c r="J28" i="4"/>
  <c r="E28" i="4"/>
  <c r="I27" i="3"/>
  <c r="H27" i="3"/>
  <c r="G27" i="3"/>
  <c r="D27" i="3"/>
  <c r="C27" i="3"/>
  <c r="B27" i="3"/>
  <c r="N27" i="9"/>
  <c r="M27" i="9"/>
  <c r="L27" i="9"/>
  <c r="J27" i="9"/>
  <c r="E27" i="9"/>
  <c r="N27" i="1"/>
  <c r="M27" i="1"/>
  <c r="L27" i="1"/>
  <c r="J27" i="1"/>
  <c r="E27" i="1"/>
  <c r="N27" i="8"/>
  <c r="M27" i="8"/>
  <c r="L27" i="8"/>
  <c r="J27" i="8"/>
  <c r="E27" i="8"/>
  <c r="N27" i="7"/>
  <c r="M27" i="7"/>
  <c r="L27" i="7"/>
  <c r="J27" i="7"/>
  <c r="E27" i="7"/>
  <c r="N27" i="4"/>
  <c r="M27" i="4"/>
  <c r="L27" i="4"/>
  <c r="J27" i="4"/>
  <c r="E27" i="4"/>
  <c r="R40" i="3" l="1"/>
  <c r="O33" i="1"/>
  <c r="Q33" i="1" s="1"/>
  <c r="S33" i="1" s="1"/>
  <c r="R37" i="7"/>
  <c r="R34" i="1"/>
  <c r="O30" i="1"/>
  <c r="Q30" i="1" s="1"/>
  <c r="R30" i="1" s="1"/>
  <c r="S34" i="9"/>
  <c r="O31" i="9"/>
  <c r="Q31" i="9" s="1"/>
  <c r="S31" i="9" s="1"/>
  <c r="R37" i="9"/>
  <c r="O28" i="1"/>
  <c r="Q28" i="1" s="1"/>
  <c r="S28" i="1" s="1"/>
  <c r="R38" i="4"/>
  <c r="R38" i="3" s="1"/>
  <c r="Q38" i="3"/>
  <c r="Q37" i="1"/>
  <c r="S37" i="1" s="1"/>
  <c r="S36" i="8"/>
  <c r="Q37" i="4"/>
  <c r="O37" i="3"/>
  <c r="R35" i="9"/>
  <c r="Q36" i="1"/>
  <c r="R36" i="1" s="1"/>
  <c r="R36" i="7"/>
  <c r="Q36" i="4"/>
  <c r="O36" i="3"/>
  <c r="O31" i="4"/>
  <c r="Q31" i="4" s="1"/>
  <c r="R31" i="4" s="1"/>
  <c r="O30" i="9"/>
  <c r="Q30" i="9" s="1"/>
  <c r="S30" i="9" s="1"/>
  <c r="S35" i="1"/>
  <c r="R35" i="1"/>
  <c r="O31" i="1"/>
  <c r="Q31" i="1" s="1"/>
  <c r="R31" i="1" s="1"/>
  <c r="O33" i="7"/>
  <c r="Q33" i="7" s="1"/>
  <c r="S33" i="7" s="1"/>
  <c r="Q35" i="4"/>
  <c r="O35" i="3"/>
  <c r="R35" i="8"/>
  <c r="Q34" i="8"/>
  <c r="R34" i="8" s="1"/>
  <c r="Q34" i="7"/>
  <c r="O34" i="3"/>
  <c r="E33" i="3"/>
  <c r="O32" i="8"/>
  <c r="Q32" i="8" s="1"/>
  <c r="S32" i="8" s="1"/>
  <c r="J33" i="3"/>
  <c r="O33" i="8"/>
  <c r="Q33" i="8" s="1"/>
  <c r="R33" i="8" s="1"/>
  <c r="L33" i="3"/>
  <c r="O31" i="7"/>
  <c r="Q31" i="7" s="1"/>
  <c r="R31" i="7" s="1"/>
  <c r="M33" i="3"/>
  <c r="N33" i="3"/>
  <c r="O33" i="4"/>
  <c r="S33" i="9"/>
  <c r="R33" i="9"/>
  <c r="O27" i="9"/>
  <c r="Q27" i="9" s="1"/>
  <c r="S27" i="9" s="1"/>
  <c r="O32" i="7"/>
  <c r="Q32" i="7" s="1"/>
  <c r="R32" i="7" s="1"/>
  <c r="E32" i="3"/>
  <c r="J32" i="3"/>
  <c r="L32" i="3"/>
  <c r="M32" i="3"/>
  <c r="N32" i="3"/>
  <c r="O30" i="4"/>
  <c r="Q30" i="4" s="1"/>
  <c r="S30" i="4" s="1"/>
  <c r="O32" i="9"/>
  <c r="O32" i="1"/>
  <c r="Q32" i="1" s="1"/>
  <c r="S32" i="1" s="1"/>
  <c r="O32" i="4"/>
  <c r="J31" i="3"/>
  <c r="L31" i="3"/>
  <c r="N31" i="3"/>
  <c r="M31" i="3"/>
  <c r="E31" i="3"/>
  <c r="O31" i="8"/>
  <c r="Q31" i="8" s="1"/>
  <c r="R31" i="8" s="1"/>
  <c r="O30" i="8"/>
  <c r="Q30" i="8" s="1"/>
  <c r="S30" i="8" s="1"/>
  <c r="J30" i="3"/>
  <c r="L30" i="3"/>
  <c r="M30" i="3"/>
  <c r="N30" i="3"/>
  <c r="O30" i="7"/>
  <c r="E30" i="3"/>
  <c r="S30" i="1"/>
  <c r="J29" i="3"/>
  <c r="O28" i="7"/>
  <c r="Q28" i="7" s="1"/>
  <c r="R28" i="7" s="1"/>
  <c r="L29" i="3"/>
  <c r="M29" i="3"/>
  <c r="N29" i="3"/>
  <c r="O29" i="7"/>
  <c r="E29" i="3"/>
  <c r="O27" i="4"/>
  <c r="Q27" i="4" s="1"/>
  <c r="S27" i="4" s="1"/>
  <c r="O29" i="1"/>
  <c r="Q29" i="1" s="1"/>
  <c r="S29" i="1" s="1"/>
  <c r="O29" i="8"/>
  <c r="O29" i="9"/>
  <c r="Q29" i="9" s="1"/>
  <c r="S29" i="9" s="1"/>
  <c r="J28" i="3"/>
  <c r="O27" i="7"/>
  <c r="Q27" i="7" s="1"/>
  <c r="S27" i="7" s="1"/>
  <c r="L28" i="3"/>
  <c r="E28" i="3"/>
  <c r="M28" i="3"/>
  <c r="N28" i="3"/>
  <c r="S29" i="4"/>
  <c r="R29" i="4"/>
  <c r="O28" i="9"/>
  <c r="Q28" i="9" s="1"/>
  <c r="S28" i="9" s="1"/>
  <c r="O28" i="8"/>
  <c r="Q28" i="8" s="1"/>
  <c r="S28" i="8" s="1"/>
  <c r="O28" i="4"/>
  <c r="J27" i="3"/>
  <c r="E27" i="3"/>
  <c r="M27" i="3"/>
  <c r="L27" i="3"/>
  <c r="N27" i="3"/>
  <c r="O27" i="1"/>
  <c r="Q27" i="1" s="1"/>
  <c r="S27" i="1" s="1"/>
  <c r="O27" i="8"/>
  <c r="I26" i="3"/>
  <c r="H26" i="3"/>
  <c r="G26" i="3"/>
  <c r="D26" i="3"/>
  <c r="C26" i="3"/>
  <c r="B26" i="3"/>
  <c r="N26" i="9"/>
  <c r="M26" i="9"/>
  <c r="L26" i="9"/>
  <c r="J26" i="9"/>
  <c r="E26" i="9"/>
  <c r="N26" i="1"/>
  <c r="M26" i="1"/>
  <c r="L26" i="1"/>
  <c r="J26" i="1"/>
  <c r="E26" i="1"/>
  <c r="N26" i="8"/>
  <c r="M26" i="8"/>
  <c r="L26" i="8"/>
  <c r="J26" i="8"/>
  <c r="E26" i="8"/>
  <c r="N26" i="7"/>
  <c r="M26" i="7"/>
  <c r="L26" i="7"/>
  <c r="J26" i="7"/>
  <c r="E26" i="7"/>
  <c r="N26" i="4"/>
  <c r="M26" i="4"/>
  <c r="L26" i="4"/>
  <c r="J26" i="4"/>
  <c r="E26" i="4"/>
  <c r="R31" i="9" l="1"/>
  <c r="R33" i="1"/>
  <c r="R28" i="1"/>
  <c r="R37" i="1"/>
  <c r="S36" i="1"/>
  <c r="O26" i="4"/>
  <c r="Q26" i="4" s="1"/>
  <c r="R28" i="9"/>
  <c r="S31" i="4"/>
  <c r="Q37" i="3"/>
  <c r="S37" i="4"/>
  <c r="S37" i="3" s="1"/>
  <c r="R37" i="4"/>
  <c r="R37" i="3" s="1"/>
  <c r="S34" i="8"/>
  <c r="R36" i="4"/>
  <c r="R36" i="3" s="1"/>
  <c r="Q36" i="3"/>
  <c r="S36" i="4"/>
  <c r="S36" i="3" s="1"/>
  <c r="R30" i="9"/>
  <c r="S31" i="1"/>
  <c r="R32" i="8"/>
  <c r="Q31" i="3"/>
  <c r="O31" i="3"/>
  <c r="R33" i="7"/>
  <c r="Q35" i="3"/>
  <c r="S35" i="4"/>
  <c r="S35" i="3" s="1"/>
  <c r="R35" i="4"/>
  <c r="R35" i="3" s="1"/>
  <c r="R32" i="1"/>
  <c r="S33" i="8"/>
  <c r="O26" i="8"/>
  <c r="Q26" i="8" s="1"/>
  <c r="S26" i="8" s="1"/>
  <c r="S31" i="7"/>
  <c r="R34" i="7"/>
  <c r="R34" i="3" s="1"/>
  <c r="S34" i="7"/>
  <c r="Q34" i="3"/>
  <c r="R30" i="4"/>
  <c r="R27" i="9"/>
  <c r="S32" i="7"/>
  <c r="S28" i="7"/>
  <c r="R27" i="4"/>
  <c r="O33" i="3"/>
  <c r="Q33" i="4"/>
  <c r="Q32" i="9"/>
  <c r="S32" i="9" s="1"/>
  <c r="Q32" i="4"/>
  <c r="O32" i="3"/>
  <c r="R31" i="3"/>
  <c r="R29" i="9"/>
  <c r="S31" i="8"/>
  <c r="R30" i="8"/>
  <c r="Q30" i="7"/>
  <c r="O30" i="3"/>
  <c r="Q29" i="8"/>
  <c r="S29" i="8" s="1"/>
  <c r="Q29" i="7"/>
  <c r="O29" i="3"/>
  <c r="O26" i="7"/>
  <c r="Q26" i="7" s="1"/>
  <c r="S26" i="7" s="1"/>
  <c r="R29" i="1"/>
  <c r="R27" i="7"/>
  <c r="Q28" i="4"/>
  <c r="O28" i="3"/>
  <c r="R28" i="8"/>
  <c r="R27" i="1"/>
  <c r="N26" i="3"/>
  <c r="Q27" i="8"/>
  <c r="Q27" i="3" s="1"/>
  <c r="O27" i="3"/>
  <c r="M26" i="3"/>
  <c r="L26" i="3"/>
  <c r="J26" i="3"/>
  <c r="E26" i="3"/>
  <c r="O26" i="9"/>
  <c r="O26" i="1"/>
  <c r="Q26" i="1" s="1"/>
  <c r="S26" i="1" s="1"/>
  <c r="S26" i="4"/>
  <c r="R26" i="4"/>
  <c r="S34" i="3" l="1"/>
  <c r="S31" i="3"/>
  <c r="R26" i="8"/>
  <c r="R32" i="9"/>
  <c r="Q33" i="3"/>
  <c r="S33" i="4"/>
  <c r="S33" i="3" s="1"/>
  <c r="R33" i="4"/>
  <c r="R33" i="3" s="1"/>
  <c r="Q32" i="3"/>
  <c r="R32" i="4"/>
  <c r="S32" i="4"/>
  <c r="S32" i="3" s="1"/>
  <c r="R26" i="7"/>
  <c r="R29" i="8"/>
  <c r="Q30" i="3"/>
  <c r="R30" i="7"/>
  <c r="R30" i="3" s="1"/>
  <c r="S30" i="7"/>
  <c r="S30" i="3" s="1"/>
  <c r="R27" i="8"/>
  <c r="R27" i="3" s="1"/>
  <c r="R29" i="7"/>
  <c r="S29" i="7"/>
  <c r="S29" i="3" s="1"/>
  <c r="Q29" i="3"/>
  <c r="Q28" i="3"/>
  <c r="S28" i="4"/>
  <c r="S28" i="3" s="1"/>
  <c r="R28" i="4"/>
  <c r="R28" i="3" s="1"/>
  <c r="S27" i="8"/>
  <c r="S27" i="3" s="1"/>
  <c r="Q26" i="9"/>
  <c r="R26" i="1"/>
  <c r="O26" i="3"/>
  <c r="I25" i="3"/>
  <c r="H25" i="3"/>
  <c r="G25" i="3"/>
  <c r="D25" i="3"/>
  <c r="C25" i="3"/>
  <c r="B25" i="3"/>
  <c r="N25" i="9"/>
  <c r="M25" i="9"/>
  <c r="L25" i="9"/>
  <c r="J25" i="9"/>
  <c r="E25" i="9"/>
  <c r="N25" i="1"/>
  <c r="M25" i="1"/>
  <c r="L25" i="1"/>
  <c r="J25" i="1"/>
  <c r="E25" i="1"/>
  <c r="N25" i="8"/>
  <c r="M25" i="8"/>
  <c r="L25" i="8"/>
  <c r="J25" i="8"/>
  <c r="E25" i="8"/>
  <c r="N25" i="7"/>
  <c r="M25" i="7"/>
  <c r="L25" i="7"/>
  <c r="J25" i="7"/>
  <c r="E25" i="7"/>
  <c r="N25" i="4"/>
  <c r="M25" i="4"/>
  <c r="L25" i="4"/>
  <c r="J25" i="4"/>
  <c r="E25" i="4"/>
  <c r="I24" i="3"/>
  <c r="H24" i="3"/>
  <c r="G24" i="3"/>
  <c r="D24" i="3"/>
  <c r="C24" i="3"/>
  <c r="B24" i="3"/>
  <c r="N24" i="9"/>
  <c r="M24" i="9"/>
  <c r="L24" i="9"/>
  <c r="J24" i="9"/>
  <c r="E24" i="9"/>
  <c r="N24" i="1"/>
  <c r="M24" i="1"/>
  <c r="L24" i="1"/>
  <c r="J24" i="1"/>
  <c r="E24" i="1"/>
  <c r="N24" i="8"/>
  <c r="M24" i="8"/>
  <c r="L24" i="8"/>
  <c r="J24" i="8"/>
  <c r="E24" i="8"/>
  <c r="N24" i="7"/>
  <c r="M24" i="7"/>
  <c r="L24" i="7"/>
  <c r="J24" i="7"/>
  <c r="E24" i="7"/>
  <c r="N24" i="4"/>
  <c r="M24" i="4"/>
  <c r="L24" i="4"/>
  <c r="J24" i="4"/>
  <c r="E24" i="4"/>
  <c r="I23" i="3"/>
  <c r="H23" i="3"/>
  <c r="G23" i="3"/>
  <c r="D23" i="3"/>
  <c r="C23" i="3"/>
  <c r="B23" i="3"/>
  <c r="N23" i="9"/>
  <c r="M23" i="9"/>
  <c r="L23" i="9"/>
  <c r="J23" i="9"/>
  <c r="E23" i="9"/>
  <c r="N23" i="1"/>
  <c r="M23" i="1"/>
  <c r="L23" i="1"/>
  <c r="J23" i="1"/>
  <c r="E23" i="1"/>
  <c r="N23" i="8"/>
  <c r="M23" i="8"/>
  <c r="L23" i="8"/>
  <c r="J23" i="8"/>
  <c r="E23" i="8"/>
  <c r="N23" i="7"/>
  <c r="M23" i="7"/>
  <c r="L23" i="7"/>
  <c r="J23" i="7"/>
  <c r="E23" i="7"/>
  <c r="N23" i="4"/>
  <c r="M23" i="4"/>
  <c r="L23" i="4"/>
  <c r="J23" i="4"/>
  <c r="E23" i="4"/>
  <c r="I22" i="3"/>
  <c r="H22" i="3"/>
  <c r="G22" i="3"/>
  <c r="D22" i="3"/>
  <c r="C22" i="3"/>
  <c r="B22" i="3"/>
  <c r="N22" i="9"/>
  <c r="M22" i="9"/>
  <c r="L22" i="9"/>
  <c r="J22" i="9"/>
  <c r="E22" i="9"/>
  <c r="N22" i="1"/>
  <c r="M22" i="1"/>
  <c r="L22" i="1"/>
  <c r="J22" i="1"/>
  <c r="E22" i="1"/>
  <c r="N22" i="8"/>
  <c r="M22" i="8"/>
  <c r="L22" i="8"/>
  <c r="J22" i="8"/>
  <c r="E22" i="8"/>
  <c r="N22" i="7"/>
  <c r="M22" i="7"/>
  <c r="L22" i="7"/>
  <c r="J22" i="7"/>
  <c r="E22" i="7"/>
  <c r="N22" i="4"/>
  <c r="M22" i="4"/>
  <c r="L22" i="4"/>
  <c r="J22" i="4"/>
  <c r="E22" i="4"/>
  <c r="I21" i="3"/>
  <c r="H21" i="3"/>
  <c r="G21" i="3"/>
  <c r="D21" i="3"/>
  <c r="C21" i="3"/>
  <c r="B21" i="3"/>
  <c r="N21" i="9"/>
  <c r="M21" i="9"/>
  <c r="L21" i="9"/>
  <c r="J21" i="9"/>
  <c r="E21" i="9"/>
  <c r="N21" i="1"/>
  <c r="M21" i="1"/>
  <c r="L21" i="1"/>
  <c r="J21" i="1"/>
  <c r="E21" i="1"/>
  <c r="N21" i="8"/>
  <c r="M21" i="8"/>
  <c r="L21" i="8"/>
  <c r="J21" i="8"/>
  <c r="E21" i="8"/>
  <c r="N21" i="7"/>
  <c r="M21" i="7"/>
  <c r="L21" i="7"/>
  <c r="J21" i="7"/>
  <c r="E21" i="7"/>
  <c r="N21" i="4"/>
  <c r="M21" i="4"/>
  <c r="L21" i="4"/>
  <c r="J21" i="4"/>
  <c r="E21" i="4"/>
  <c r="I20" i="3"/>
  <c r="H20" i="3"/>
  <c r="G20" i="3"/>
  <c r="D20" i="3"/>
  <c r="C20" i="3"/>
  <c r="B20" i="3"/>
  <c r="N20" i="9"/>
  <c r="M20" i="9"/>
  <c r="L20" i="9"/>
  <c r="J20" i="9"/>
  <c r="E20" i="9"/>
  <c r="N20" i="1"/>
  <c r="M20" i="1"/>
  <c r="L20" i="1"/>
  <c r="J20" i="1"/>
  <c r="E20" i="1"/>
  <c r="N20" i="8"/>
  <c r="M20" i="8"/>
  <c r="L20" i="8"/>
  <c r="J20" i="8"/>
  <c r="E20" i="8"/>
  <c r="N20" i="7"/>
  <c r="M20" i="7"/>
  <c r="L20" i="7"/>
  <c r="J20" i="7"/>
  <c r="E20" i="7"/>
  <c r="N20" i="4"/>
  <c r="M20" i="4"/>
  <c r="L20" i="4"/>
  <c r="J20" i="4"/>
  <c r="E20" i="4"/>
  <c r="I19" i="3"/>
  <c r="H19" i="3"/>
  <c r="G19" i="3"/>
  <c r="D19" i="3"/>
  <c r="C19" i="3"/>
  <c r="B19" i="3"/>
  <c r="N19" i="9"/>
  <c r="M19" i="9"/>
  <c r="L19" i="9"/>
  <c r="J19" i="9"/>
  <c r="E19" i="9"/>
  <c r="N19" i="1"/>
  <c r="M19" i="1"/>
  <c r="L19" i="1"/>
  <c r="J19" i="1"/>
  <c r="E19" i="1"/>
  <c r="N19" i="8"/>
  <c r="M19" i="8"/>
  <c r="L19" i="8"/>
  <c r="J19" i="8"/>
  <c r="E19" i="8"/>
  <c r="N19" i="7"/>
  <c r="M19" i="7"/>
  <c r="L19" i="7"/>
  <c r="J19" i="7"/>
  <c r="E19" i="7"/>
  <c r="N19" i="4"/>
  <c r="M19" i="4"/>
  <c r="L19" i="4"/>
  <c r="J19" i="4"/>
  <c r="E19" i="4"/>
  <c r="I18" i="3"/>
  <c r="H18" i="3"/>
  <c r="G18" i="3"/>
  <c r="D18" i="3"/>
  <c r="C18" i="3"/>
  <c r="B18" i="3"/>
  <c r="N18" i="9"/>
  <c r="M18" i="9"/>
  <c r="L18" i="9"/>
  <c r="J18" i="9"/>
  <c r="E18" i="9"/>
  <c r="N18" i="1"/>
  <c r="M18" i="1"/>
  <c r="L18" i="1"/>
  <c r="J18" i="1"/>
  <c r="E18" i="1"/>
  <c r="N18" i="8"/>
  <c r="M18" i="8"/>
  <c r="L18" i="8"/>
  <c r="J18" i="8"/>
  <c r="E18" i="8"/>
  <c r="N18" i="7"/>
  <c r="M18" i="7"/>
  <c r="L18" i="7"/>
  <c r="J18" i="7"/>
  <c r="E18" i="7"/>
  <c r="N18" i="4"/>
  <c r="M18" i="4"/>
  <c r="L18" i="4"/>
  <c r="J18" i="4"/>
  <c r="E18" i="4"/>
  <c r="I17" i="3"/>
  <c r="H17" i="3"/>
  <c r="G17" i="3"/>
  <c r="D17" i="3"/>
  <c r="C17" i="3"/>
  <c r="B17" i="3"/>
  <c r="N17" i="9"/>
  <c r="M17" i="9"/>
  <c r="L17" i="9"/>
  <c r="J17" i="9"/>
  <c r="E17" i="9"/>
  <c r="N17" i="1"/>
  <c r="M17" i="1"/>
  <c r="L17" i="1"/>
  <c r="J17" i="1"/>
  <c r="E17" i="1"/>
  <c r="N17" i="8"/>
  <c r="M17" i="8"/>
  <c r="L17" i="8"/>
  <c r="J17" i="8"/>
  <c r="E17" i="8"/>
  <c r="N17" i="7"/>
  <c r="M17" i="7"/>
  <c r="L17" i="7"/>
  <c r="J17" i="7"/>
  <c r="E17" i="7"/>
  <c r="N17" i="4"/>
  <c r="M17" i="4"/>
  <c r="L17" i="4"/>
  <c r="J17" i="4"/>
  <c r="E17" i="4"/>
  <c r="I16" i="3"/>
  <c r="H16" i="3"/>
  <c r="G16" i="3"/>
  <c r="D16" i="3"/>
  <c r="C16" i="3"/>
  <c r="B16" i="3"/>
  <c r="N16" i="9"/>
  <c r="M16" i="9"/>
  <c r="L16" i="9"/>
  <c r="J16" i="9"/>
  <c r="E16" i="9"/>
  <c r="N16" i="1"/>
  <c r="M16" i="1"/>
  <c r="L16" i="1"/>
  <c r="J16" i="1"/>
  <c r="E16" i="1"/>
  <c r="N16" i="8"/>
  <c r="M16" i="8"/>
  <c r="L16" i="8"/>
  <c r="J16" i="8"/>
  <c r="E16" i="8"/>
  <c r="N16" i="7"/>
  <c r="M16" i="7"/>
  <c r="L16" i="7"/>
  <c r="J16" i="7"/>
  <c r="E16" i="7"/>
  <c r="N16" i="4"/>
  <c r="M16" i="4"/>
  <c r="L16" i="4"/>
  <c r="J16" i="4"/>
  <c r="E16" i="4"/>
  <c r="I15" i="3"/>
  <c r="H15" i="3"/>
  <c r="G15" i="3"/>
  <c r="D15" i="3"/>
  <c r="C15" i="3"/>
  <c r="B15" i="3"/>
  <c r="N15" i="9"/>
  <c r="M15" i="9"/>
  <c r="L15" i="9"/>
  <c r="J15" i="9"/>
  <c r="E15" i="9"/>
  <c r="N15" i="1"/>
  <c r="M15" i="1"/>
  <c r="L15" i="1"/>
  <c r="J15" i="1"/>
  <c r="E15" i="1"/>
  <c r="N15" i="8"/>
  <c r="M15" i="8"/>
  <c r="L15" i="8"/>
  <c r="J15" i="8"/>
  <c r="E15" i="8"/>
  <c r="N15" i="7"/>
  <c r="M15" i="7"/>
  <c r="L15" i="7"/>
  <c r="J15" i="7"/>
  <c r="E15" i="7"/>
  <c r="N15" i="4"/>
  <c r="M15" i="4"/>
  <c r="L15" i="4"/>
  <c r="J15" i="4"/>
  <c r="E15" i="4"/>
  <c r="I14" i="3"/>
  <c r="H14" i="3"/>
  <c r="G14" i="3"/>
  <c r="D14" i="3"/>
  <c r="C14" i="3"/>
  <c r="B14" i="3"/>
  <c r="N14" i="9"/>
  <c r="M14" i="9"/>
  <c r="L14" i="9"/>
  <c r="J14" i="9"/>
  <c r="E14" i="9"/>
  <c r="N14" i="1"/>
  <c r="M14" i="1"/>
  <c r="L14" i="1"/>
  <c r="J14" i="1"/>
  <c r="E14" i="1"/>
  <c r="N14" i="8"/>
  <c r="M14" i="8"/>
  <c r="L14" i="8"/>
  <c r="J14" i="8"/>
  <c r="E14" i="8"/>
  <c r="N14" i="7"/>
  <c r="M14" i="7"/>
  <c r="L14" i="7"/>
  <c r="J14" i="7"/>
  <c r="E14" i="7"/>
  <c r="N14" i="4"/>
  <c r="M14" i="4"/>
  <c r="L14" i="4"/>
  <c r="J14" i="4"/>
  <c r="E14" i="4"/>
  <c r="I13" i="3"/>
  <c r="H13" i="3"/>
  <c r="G13" i="3"/>
  <c r="D13" i="3"/>
  <c r="C13" i="3"/>
  <c r="B13" i="3"/>
  <c r="N13" i="9"/>
  <c r="M13" i="9"/>
  <c r="L13" i="9"/>
  <c r="J13" i="9"/>
  <c r="E13" i="9"/>
  <c r="N13" i="1"/>
  <c r="M13" i="1"/>
  <c r="L13" i="1"/>
  <c r="J13" i="1"/>
  <c r="E13" i="1"/>
  <c r="N13" i="8"/>
  <c r="M13" i="8"/>
  <c r="L13" i="8"/>
  <c r="J13" i="8"/>
  <c r="E13" i="8"/>
  <c r="N13" i="7"/>
  <c r="M13" i="7"/>
  <c r="L13" i="7"/>
  <c r="J13" i="7"/>
  <c r="E13" i="7"/>
  <c r="N13" i="4"/>
  <c r="M13" i="4"/>
  <c r="L13" i="4"/>
  <c r="J13" i="4"/>
  <c r="E13" i="4"/>
  <c r="I12" i="3"/>
  <c r="H12" i="3"/>
  <c r="G12" i="3"/>
  <c r="D12" i="3"/>
  <c r="C12" i="3"/>
  <c r="B12" i="3"/>
  <c r="N12" i="9"/>
  <c r="M12" i="9"/>
  <c r="L12" i="9"/>
  <c r="J12" i="9"/>
  <c r="E12" i="9"/>
  <c r="N12" i="1"/>
  <c r="M12" i="1"/>
  <c r="L12" i="1"/>
  <c r="J12" i="1"/>
  <c r="E12" i="1"/>
  <c r="N12" i="8"/>
  <c r="M12" i="8"/>
  <c r="L12" i="8"/>
  <c r="J12" i="8"/>
  <c r="E12" i="8"/>
  <c r="N12" i="7"/>
  <c r="M12" i="7"/>
  <c r="L12" i="7"/>
  <c r="J12" i="7"/>
  <c r="E12" i="7"/>
  <c r="N12" i="4"/>
  <c r="M12" i="4"/>
  <c r="L12" i="4"/>
  <c r="J12" i="4"/>
  <c r="E12" i="4"/>
  <c r="I11" i="3"/>
  <c r="H11" i="3"/>
  <c r="G11" i="3"/>
  <c r="D11" i="3"/>
  <c r="C11" i="3"/>
  <c r="B11" i="3"/>
  <c r="A11" i="4"/>
  <c r="A12" i="4" s="1"/>
  <c r="N11" i="9"/>
  <c r="M11" i="9"/>
  <c r="L11" i="9"/>
  <c r="J11" i="9"/>
  <c r="E11" i="9"/>
  <c r="N11" i="1"/>
  <c r="M11" i="1"/>
  <c r="L11" i="1"/>
  <c r="J11" i="1"/>
  <c r="E11" i="1"/>
  <c r="N11" i="8"/>
  <c r="M11" i="8"/>
  <c r="L11" i="8"/>
  <c r="J11" i="8"/>
  <c r="E11" i="8"/>
  <c r="N11" i="7"/>
  <c r="M11" i="7"/>
  <c r="L11" i="7"/>
  <c r="J11" i="7"/>
  <c r="E11" i="7"/>
  <c r="N11" i="4"/>
  <c r="M11" i="4"/>
  <c r="L11" i="4"/>
  <c r="J11" i="4"/>
  <c r="E11" i="4"/>
  <c r="L10" i="8"/>
  <c r="I10" i="3"/>
  <c r="H10" i="3"/>
  <c r="G10" i="3"/>
  <c r="D10" i="3"/>
  <c r="C10" i="3"/>
  <c r="B10" i="3"/>
  <c r="A10" i="3"/>
  <c r="N10" i="9"/>
  <c r="M10" i="9"/>
  <c r="L10" i="9"/>
  <c r="J10" i="9"/>
  <c r="E10" i="9"/>
  <c r="A10" i="9"/>
  <c r="A11" i="9" s="1"/>
  <c r="A12" i="9" s="1"/>
  <c r="A13" i="9" s="1"/>
  <c r="A14" i="9" s="1"/>
  <c r="A15" i="9" s="1"/>
  <c r="A16" i="9" s="1"/>
  <c r="A17" i="9" s="1"/>
  <c r="A18" i="9" s="1"/>
  <c r="A19" i="9" s="1"/>
  <c r="A20" i="9" s="1"/>
  <c r="A21" i="9" s="1"/>
  <c r="A22" i="9" s="1"/>
  <c r="A23" i="9" s="1"/>
  <c r="A24" i="9" s="1"/>
  <c r="A25" i="9" s="1"/>
  <c r="A26" i="9" s="1"/>
  <c r="A27" i="9" s="1"/>
  <c r="A28" i="9" s="1"/>
  <c r="A29" i="9" s="1"/>
  <c r="A30" i="9" s="1"/>
  <c r="A31" i="9" s="1"/>
  <c r="A32" i="9" s="1"/>
  <c r="A33" i="9" s="1"/>
  <c r="A34" i="9" s="1"/>
  <c r="A35" i="9" s="1"/>
  <c r="A36" i="9" s="1"/>
  <c r="A37" i="9" s="1"/>
  <c r="A38" i="9" s="1"/>
  <c r="A39" i="9" s="1"/>
  <c r="A40" i="9" s="1"/>
  <c r="A41" i="9" s="1"/>
  <c r="A42" i="9" s="1"/>
  <c r="N10" i="1"/>
  <c r="M10" i="1"/>
  <c r="L10" i="1"/>
  <c r="J10" i="1"/>
  <c r="E10" i="1"/>
  <c r="A10" i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N10" i="8"/>
  <c r="M10" i="8"/>
  <c r="E10" i="8"/>
  <c r="A10" i="8"/>
  <c r="A11" i="8" s="1"/>
  <c r="A12" i="8" s="1"/>
  <c r="A13" i="8" s="1"/>
  <c r="A14" i="8" s="1"/>
  <c r="A15" i="8" s="1"/>
  <c r="A16" i="8" s="1"/>
  <c r="A17" i="8" s="1"/>
  <c r="A18" i="8" s="1"/>
  <c r="A19" i="8" s="1"/>
  <c r="A20" i="8" s="1"/>
  <c r="A21" i="8" s="1"/>
  <c r="A22" i="8" s="1"/>
  <c r="A23" i="8" s="1"/>
  <c r="A24" i="8" s="1"/>
  <c r="A25" i="8" s="1"/>
  <c r="A26" i="8" s="1"/>
  <c r="A27" i="8" s="1"/>
  <c r="A28" i="8" s="1"/>
  <c r="A29" i="8" s="1"/>
  <c r="A30" i="8" s="1"/>
  <c r="A31" i="8" s="1"/>
  <c r="A32" i="8" s="1"/>
  <c r="A33" i="8" s="1"/>
  <c r="A34" i="8" s="1"/>
  <c r="A35" i="8" s="1"/>
  <c r="A36" i="8" s="1"/>
  <c r="A37" i="8" s="1"/>
  <c r="A38" i="8" s="1"/>
  <c r="A39" i="8" s="1"/>
  <c r="A40" i="8" s="1"/>
  <c r="A41" i="8" s="1"/>
  <c r="A42" i="8" s="1"/>
  <c r="N10" i="7"/>
  <c r="M10" i="7"/>
  <c r="L10" i="7"/>
  <c r="J10" i="7"/>
  <c r="E10" i="7"/>
  <c r="A10" i="7"/>
  <c r="A11" i="7" s="1"/>
  <c r="A12" i="7" s="1"/>
  <c r="A13" i="7" s="1"/>
  <c r="A14" i="7" s="1"/>
  <c r="A15" i="7" s="1"/>
  <c r="A16" i="7" s="1"/>
  <c r="A17" i="7" s="1"/>
  <c r="A18" i="7" s="1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37" i="7" s="1"/>
  <c r="A38" i="7" s="1"/>
  <c r="A39" i="7" s="1"/>
  <c r="A40" i="7" s="1"/>
  <c r="A41" i="7" s="1"/>
  <c r="A42" i="7" s="1"/>
  <c r="N10" i="4"/>
  <c r="M10" i="4"/>
  <c r="L10" i="4"/>
  <c r="J10" i="4"/>
  <c r="E10" i="4"/>
  <c r="O25" i="4" l="1"/>
  <c r="Q25" i="4" s="1"/>
  <c r="O23" i="7"/>
  <c r="Q23" i="7" s="1"/>
  <c r="R32" i="3"/>
  <c r="O23" i="9"/>
  <c r="Q23" i="9" s="1"/>
  <c r="O25" i="7"/>
  <c r="Q25" i="7" s="1"/>
  <c r="S25" i="7" s="1"/>
  <c r="O19" i="8"/>
  <c r="Q19" i="8" s="1"/>
  <c r="S19" i="8" s="1"/>
  <c r="R29" i="3"/>
  <c r="S26" i="9"/>
  <c r="S26" i="3" s="1"/>
  <c r="Q26" i="3"/>
  <c r="O21" i="9"/>
  <c r="Q21" i="9" s="1"/>
  <c r="S21" i="9" s="1"/>
  <c r="O25" i="1"/>
  <c r="Q25" i="1" s="1"/>
  <c r="S25" i="1" s="1"/>
  <c r="O19" i="4"/>
  <c r="Q19" i="4" s="1"/>
  <c r="R26" i="9"/>
  <c r="R26" i="3" s="1"/>
  <c r="O20" i="7"/>
  <c r="Q20" i="7" s="1"/>
  <c r="R20" i="7" s="1"/>
  <c r="J25" i="3"/>
  <c r="L25" i="3"/>
  <c r="N25" i="3"/>
  <c r="M25" i="3"/>
  <c r="O24" i="7"/>
  <c r="Q24" i="7" s="1"/>
  <c r="S24" i="7" s="1"/>
  <c r="E24" i="3"/>
  <c r="E25" i="3"/>
  <c r="L24" i="3"/>
  <c r="O25" i="9"/>
  <c r="Q25" i="9" s="1"/>
  <c r="S25" i="9" s="1"/>
  <c r="O25" i="8"/>
  <c r="Q25" i="8" s="1"/>
  <c r="S25" i="8" s="1"/>
  <c r="S25" i="4"/>
  <c r="O19" i="9"/>
  <c r="Q19" i="9" s="1"/>
  <c r="S19" i="9" s="1"/>
  <c r="O20" i="9"/>
  <c r="Q20" i="9" s="1"/>
  <c r="S20" i="9" s="1"/>
  <c r="J24" i="3"/>
  <c r="O24" i="9"/>
  <c r="Q24" i="9" s="1"/>
  <c r="S24" i="9" s="1"/>
  <c r="M24" i="3"/>
  <c r="N24" i="3"/>
  <c r="O21" i="7"/>
  <c r="Q21" i="7" s="1"/>
  <c r="R21" i="7" s="1"/>
  <c r="O18" i="4"/>
  <c r="Q18" i="4" s="1"/>
  <c r="R25" i="4"/>
  <c r="O24" i="1"/>
  <c r="Q24" i="1" s="1"/>
  <c r="S24" i="1" s="1"/>
  <c r="O24" i="8"/>
  <c r="Q24" i="8" s="1"/>
  <c r="R24" i="8" s="1"/>
  <c r="O24" i="4"/>
  <c r="O22" i="9"/>
  <c r="Q22" i="9" s="1"/>
  <c r="S22" i="9" s="1"/>
  <c r="O12" i="1"/>
  <c r="Q12" i="1" s="1"/>
  <c r="S12" i="1" s="1"/>
  <c r="O17" i="8"/>
  <c r="Q17" i="8" s="1"/>
  <c r="S17" i="8" s="1"/>
  <c r="O17" i="7"/>
  <c r="Q17" i="7" s="1"/>
  <c r="S17" i="7" s="1"/>
  <c r="O22" i="7"/>
  <c r="Q22" i="7" s="1"/>
  <c r="S22" i="7" s="1"/>
  <c r="N21" i="3"/>
  <c r="O23" i="1"/>
  <c r="J23" i="3"/>
  <c r="L23" i="3"/>
  <c r="O23" i="8"/>
  <c r="M23" i="3"/>
  <c r="N23" i="3"/>
  <c r="O23" i="4"/>
  <c r="Q23" i="4" s="1"/>
  <c r="E23" i="3"/>
  <c r="S23" i="9"/>
  <c r="R23" i="9"/>
  <c r="M22" i="3"/>
  <c r="O20" i="8"/>
  <c r="Q20" i="8" s="1"/>
  <c r="S20" i="8" s="1"/>
  <c r="L22" i="3"/>
  <c r="N22" i="3"/>
  <c r="O13" i="8"/>
  <c r="Q13" i="8" s="1"/>
  <c r="R13" i="8" s="1"/>
  <c r="J22" i="3"/>
  <c r="S23" i="7"/>
  <c r="R23" i="7"/>
  <c r="E22" i="3"/>
  <c r="O21" i="1"/>
  <c r="Q21" i="1" s="1"/>
  <c r="S21" i="1" s="1"/>
  <c r="O22" i="1"/>
  <c r="Q22" i="1" s="1"/>
  <c r="S22" i="1" s="1"/>
  <c r="O22" i="8"/>
  <c r="Q22" i="8" s="1"/>
  <c r="S22" i="8" s="1"/>
  <c r="J21" i="3"/>
  <c r="L21" i="3"/>
  <c r="N20" i="3"/>
  <c r="M21" i="3"/>
  <c r="O15" i="8"/>
  <c r="Q15" i="8" s="1"/>
  <c r="S15" i="8" s="1"/>
  <c r="E21" i="3"/>
  <c r="O22" i="4"/>
  <c r="O20" i="4"/>
  <c r="Q20" i="4" s="1"/>
  <c r="O17" i="4"/>
  <c r="Q17" i="4" s="1"/>
  <c r="O21" i="8"/>
  <c r="Q21" i="8" s="1"/>
  <c r="S21" i="8" s="1"/>
  <c r="L20" i="3"/>
  <c r="M20" i="3"/>
  <c r="J20" i="3"/>
  <c r="O11" i="8"/>
  <c r="Q11" i="8" s="1"/>
  <c r="S11" i="8" s="1"/>
  <c r="O19" i="7"/>
  <c r="Q19" i="7" s="1"/>
  <c r="S19" i="7" s="1"/>
  <c r="O16" i="7"/>
  <c r="Q16" i="7" s="1"/>
  <c r="R16" i="7" s="1"/>
  <c r="O21" i="4"/>
  <c r="E20" i="3"/>
  <c r="O20" i="1"/>
  <c r="J19" i="3"/>
  <c r="L19" i="3"/>
  <c r="O18" i="8"/>
  <c r="Q18" i="8" s="1"/>
  <c r="S18" i="8" s="1"/>
  <c r="M19" i="3"/>
  <c r="E19" i="3"/>
  <c r="N19" i="3"/>
  <c r="O11" i="4"/>
  <c r="Q11" i="4" s="1"/>
  <c r="O16" i="4"/>
  <c r="Q16" i="4" s="1"/>
  <c r="O19" i="1"/>
  <c r="O17" i="9"/>
  <c r="Q17" i="9" s="1"/>
  <c r="R17" i="9" s="1"/>
  <c r="M18" i="3"/>
  <c r="N18" i="3"/>
  <c r="O12" i="8"/>
  <c r="Q12" i="8" s="1"/>
  <c r="R12" i="8" s="1"/>
  <c r="E18" i="3"/>
  <c r="L18" i="3"/>
  <c r="J18" i="3"/>
  <c r="O13" i="7"/>
  <c r="Q13" i="7" s="1"/>
  <c r="S13" i="7" s="1"/>
  <c r="O18" i="7"/>
  <c r="E16" i="3"/>
  <c r="O18" i="1"/>
  <c r="O18" i="9"/>
  <c r="O16" i="9"/>
  <c r="Q16" i="9" s="1"/>
  <c r="S16" i="9" s="1"/>
  <c r="L17" i="3"/>
  <c r="M17" i="3"/>
  <c r="E17" i="3"/>
  <c r="N16" i="3"/>
  <c r="N17" i="3"/>
  <c r="O10" i="7"/>
  <c r="Q10" i="7" s="1"/>
  <c r="S10" i="7" s="1"/>
  <c r="J17" i="3"/>
  <c r="O15" i="7"/>
  <c r="Q15" i="7" s="1"/>
  <c r="S15" i="7" s="1"/>
  <c r="O17" i="1"/>
  <c r="Q17" i="1" s="1"/>
  <c r="R17" i="1" s="1"/>
  <c r="J16" i="3"/>
  <c r="L16" i="3"/>
  <c r="O14" i="7"/>
  <c r="Q14" i="7" s="1"/>
  <c r="S14" i="7" s="1"/>
  <c r="M16" i="3"/>
  <c r="J14" i="3"/>
  <c r="O15" i="4"/>
  <c r="Q15" i="4" s="1"/>
  <c r="O16" i="1"/>
  <c r="Q16" i="1" s="1"/>
  <c r="S16" i="1" s="1"/>
  <c r="O16" i="8"/>
  <c r="Q16" i="8" s="1"/>
  <c r="S16" i="8" s="1"/>
  <c r="O10" i="9"/>
  <c r="Q10" i="9" s="1"/>
  <c r="S10" i="9" s="1"/>
  <c r="O13" i="9"/>
  <c r="Q13" i="9" s="1"/>
  <c r="S13" i="9" s="1"/>
  <c r="O13" i="1"/>
  <c r="Q13" i="1" s="1"/>
  <c r="S13" i="1" s="1"/>
  <c r="L14" i="3"/>
  <c r="L15" i="3"/>
  <c r="J15" i="3"/>
  <c r="O15" i="1"/>
  <c r="Q15" i="1" s="1"/>
  <c r="S15" i="1" s="1"/>
  <c r="N15" i="3"/>
  <c r="M15" i="3"/>
  <c r="E15" i="3"/>
  <c r="O15" i="9"/>
  <c r="Q15" i="9" s="1"/>
  <c r="N14" i="3"/>
  <c r="M14" i="3"/>
  <c r="E14" i="3"/>
  <c r="O12" i="7"/>
  <c r="Q12" i="7" s="1"/>
  <c r="R12" i="7" s="1"/>
  <c r="O14" i="9"/>
  <c r="Q14" i="9" s="1"/>
  <c r="S14" i="9" s="1"/>
  <c r="O14" i="1"/>
  <c r="Q14" i="1" s="1"/>
  <c r="O14" i="8"/>
  <c r="M13" i="3"/>
  <c r="N13" i="3"/>
  <c r="E13" i="3"/>
  <c r="J13" i="3"/>
  <c r="L13" i="3"/>
  <c r="O14" i="4"/>
  <c r="N12" i="3"/>
  <c r="M12" i="3"/>
  <c r="L12" i="3"/>
  <c r="E12" i="3"/>
  <c r="J12" i="3"/>
  <c r="O13" i="4"/>
  <c r="A13" i="4"/>
  <c r="A12" i="3"/>
  <c r="A11" i="3"/>
  <c r="O12" i="9"/>
  <c r="Q12" i="9" s="1"/>
  <c r="R12" i="9" s="1"/>
  <c r="O12" i="4"/>
  <c r="N11" i="3"/>
  <c r="E11" i="3"/>
  <c r="J11" i="3"/>
  <c r="L11" i="3"/>
  <c r="M11" i="3"/>
  <c r="O11" i="9"/>
  <c r="Q11" i="9" s="1"/>
  <c r="R11" i="9" s="1"/>
  <c r="O11" i="1"/>
  <c r="Q11" i="1" s="1"/>
  <c r="S11" i="1" s="1"/>
  <c r="O11" i="7"/>
  <c r="O10" i="1"/>
  <c r="Q10" i="1" s="1"/>
  <c r="R10" i="1" s="1"/>
  <c r="M10" i="3"/>
  <c r="N10" i="3"/>
  <c r="J10" i="8"/>
  <c r="J10" i="3" s="1"/>
  <c r="L10" i="3"/>
  <c r="E10" i="3"/>
  <c r="O10" i="4"/>
  <c r="I44" i="9"/>
  <c r="H44" i="9"/>
  <c r="G44" i="9"/>
  <c r="D44" i="9"/>
  <c r="C44" i="9"/>
  <c r="B44" i="9"/>
  <c r="I44" i="1"/>
  <c r="H44" i="1"/>
  <c r="G44" i="1"/>
  <c r="D44" i="1"/>
  <c r="C44" i="1"/>
  <c r="B44" i="1"/>
  <c r="I44" i="8"/>
  <c r="H44" i="8"/>
  <c r="G44" i="8"/>
  <c r="D44" i="8"/>
  <c r="C44" i="8"/>
  <c r="B44" i="8"/>
  <c r="I44" i="7"/>
  <c r="H44" i="7"/>
  <c r="G44" i="7"/>
  <c r="D44" i="7"/>
  <c r="C44" i="7"/>
  <c r="B44" i="7"/>
  <c r="I44" i="4"/>
  <c r="H44" i="4"/>
  <c r="G44" i="4"/>
  <c r="C44" i="4"/>
  <c r="D44" i="4"/>
  <c r="B44" i="4"/>
  <c r="N9" i="4"/>
  <c r="N44" i="4" s="1"/>
  <c r="M9" i="4"/>
  <c r="M44" i="4" s="1"/>
  <c r="L9" i="4"/>
  <c r="L44" i="4" s="1"/>
  <c r="J9" i="4"/>
  <c r="J44" i="4" s="1"/>
  <c r="E9" i="4"/>
  <c r="E44" i="4" s="1"/>
  <c r="N9" i="7"/>
  <c r="N44" i="7" s="1"/>
  <c r="M9" i="7"/>
  <c r="M44" i="7" s="1"/>
  <c r="L9" i="7"/>
  <c r="L44" i="7" s="1"/>
  <c r="J9" i="7"/>
  <c r="J44" i="7" s="1"/>
  <c r="E9" i="7"/>
  <c r="N9" i="8"/>
  <c r="N44" i="8" s="1"/>
  <c r="M9" i="8"/>
  <c r="M44" i="8" s="1"/>
  <c r="L9" i="8"/>
  <c r="L44" i="8" s="1"/>
  <c r="J9" i="8"/>
  <c r="E9" i="8"/>
  <c r="E44" i="8" s="1"/>
  <c r="N9" i="1"/>
  <c r="N44" i="1" s="1"/>
  <c r="M9" i="1"/>
  <c r="M44" i="1" s="1"/>
  <c r="L9" i="1"/>
  <c r="L44" i="1" s="1"/>
  <c r="J9" i="1"/>
  <c r="J44" i="1" s="1"/>
  <c r="E9" i="1"/>
  <c r="E44" i="1" s="1"/>
  <c r="R25" i="7" l="1"/>
  <c r="R25" i="1"/>
  <c r="R17" i="7"/>
  <c r="R21" i="9"/>
  <c r="S20" i="7"/>
  <c r="R19" i="9"/>
  <c r="R25" i="9"/>
  <c r="R17" i="8"/>
  <c r="S25" i="3"/>
  <c r="Q25" i="3"/>
  <c r="S18" i="4"/>
  <c r="S20" i="4"/>
  <c r="Q20" i="3"/>
  <c r="S11" i="4"/>
  <c r="R17" i="4"/>
  <c r="Q17" i="3"/>
  <c r="S15" i="4"/>
  <c r="Q15" i="3"/>
  <c r="S16" i="4"/>
  <c r="Q16" i="3"/>
  <c r="R19" i="4"/>
  <c r="S19" i="4"/>
  <c r="R24" i="7"/>
  <c r="S21" i="7"/>
  <c r="R18" i="4"/>
  <c r="O20" i="3"/>
  <c r="R22" i="9"/>
  <c r="R24" i="9"/>
  <c r="R20" i="9"/>
  <c r="R12" i="1"/>
  <c r="S13" i="8"/>
  <c r="O25" i="3"/>
  <c r="R15" i="8"/>
  <c r="S24" i="8"/>
  <c r="R25" i="8"/>
  <c r="S17" i="1"/>
  <c r="S17" i="4"/>
  <c r="Q24" i="4"/>
  <c r="Q24" i="3" s="1"/>
  <c r="O24" i="3"/>
  <c r="R24" i="1"/>
  <c r="R21" i="1"/>
  <c r="Q23" i="1"/>
  <c r="S23" i="1" s="1"/>
  <c r="R20" i="8"/>
  <c r="Q23" i="8"/>
  <c r="R23" i="8" s="1"/>
  <c r="R22" i="7"/>
  <c r="R20" i="4"/>
  <c r="O23" i="3"/>
  <c r="R23" i="4"/>
  <c r="S23" i="4"/>
  <c r="S12" i="8"/>
  <c r="R15" i="7"/>
  <c r="S16" i="7"/>
  <c r="Q22" i="4"/>
  <c r="Q22" i="3" s="1"/>
  <c r="O22" i="3"/>
  <c r="R22" i="1"/>
  <c r="R22" i="8"/>
  <c r="R11" i="8"/>
  <c r="O19" i="3"/>
  <c r="R19" i="7"/>
  <c r="Q21" i="4"/>
  <c r="Q21" i="3" s="1"/>
  <c r="O21" i="3"/>
  <c r="R21" i="8"/>
  <c r="Q20" i="1"/>
  <c r="R20" i="1" s="1"/>
  <c r="R18" i="8"/>
  <c r="R19" i="8"/>
  <c r="R16" i="4"/>
  <c r="S17" i="9"/>
  <c r="R13" i="1"/>
  <c r="Q19" i="1"/>
  <c r="Q19" i="3" s="1"/>
  <c r="R11" i="4"/>
  <c r="R16" i="9"/>
  <c r="Q18" i="1"/>
  <c r="S18" i="1" s="1"/>
  <c r="S12" i="7"/>
  <c r="Q18" i="7"/>
  <c r="O18" i="3"/>
  <c r="R13" i="7"/>
  <c r="R14" i="7"/>
  <c r="R10" i="7"/>
  <c r="Q18" i="9"/>
  <c r="S18" i="9" s="1"/>
  <c r="O17" i="3"/>
  <c r="R16" i="8"/>
  <c r="R13" i="9"/>
  <c r="R10" i="9"/>
  <c r="O16" i="3"/>
  <c r="R15" i="4"/>
  <c r="R16" i="1"/>
  <c r="S11" i="9"/>
  <c r="R15" i="1"/>
  <c r="S15" i="9"/>
  <c r="R15" i="9"/>
  <c r="O15" i="3"/>
  <c r="R11" i="1"/>
  <c r="R14" i="1"/>
  <c r="S14" i="1"/>
  <c r="Q14" i="8"/>
  <c r="S14" i="8" s="1"/>
  <c r="O14" i="3"/>
  <c r="R14" i="9"/>
  <c r="Q14" i="4"/>
  <c r="O13" i="3"/>
  <c r="Q13" i="4"/>
  <c r="Q13" i="3" s="1"/>
  <c r="A13" i="3"/>
  <c r="A14" i="4"/>
  <c r="S12" i="9"/>
  <c r="Q12" i="4"/>
  <c r="Q12" i="3" s="1"/>
  <c r="O12" i="3"/>
  <c r="O10" i="8"/>
  <c r="Q10" i="8" s="1"/>
  <c r="S10" i="8" s="1"/>
  <c r="Q11" i="7"/>
  <c r="Q11" i="3" s="1"/>
  <c r="O11" i="3"/>
  <c r="S10" i="1"/>
  <c r="O9" i="7"/>
  <c r="O44" i="7" s="1"/>
  <c r="J44" i="8"/>
  <c r="Q10" i="4"/>
  <c r="E44" i="7"/>
  <c r="O9" i="4"/>
  <c r="Q9" i="4" s="1"/>
  <c r="O9" i="1"/>
  <c r="O44" i="1" s="1"/>
  <c r="O9" i="8"/>
  <c r="R19" i="1" l="1"/>
  <c r="Q10" i="3"/>
  <c r="R17" i="3"/>
  <c r="R25" i="3"/>
  <c r="S15" i="3"/>
  <c r="R20" i="3"/>
  <c r="Q18" i="3"/>
  <c r="Q14" i="3"/>
  <c r="S16" i="3"/>
  <c r="S17" i="3"/>
  <c r="R15" i="3"/>
  <c r="S19" i="3"/>
  <c r="R16" i="3"/>
  <c r="R19" i="3"/>
  <c r="Q23" i="3"/>
  <c r="R23" i="1"/>
  <c r="R23" i="3" s="1"/>
  <c r="S23" i="8"/>
  <c r="S23" i="3" s="1"/>
  <c r="S24" i="4"/>
  <c r="S24" i="3" s="1"/>
  <c r="R24" i="4"/>
  <c r="R24" i="3" s="1"/>
  <c r="S22" i="4"/>
  <c r="S22" i="3" s="1"/>
  <c r="R22" i="4"/>
  <c r="R22" i="3" s="1"/>
  <c r="S19" i="1"/>
  <c r="R21" i="4"/>
  <c r="R21" i="3" s="1"/>
  <c r="S21" i="4"/>
  <c r="S21" i="3" s="1"/>
  <c r="R18" i="1"/>
  <c r="S20" i="1"/>
  <c r="S20" i="3" s="1"/>
  <c r="R14" i="8"/>
  <c r="S18" i="7"/>
  <c r="S18" i="3" s="1"/>
  <c r="R18" i="7"/>
  <c r="R18" i="9"/>
  <c r="O44" i="8"/>
  <c r="A14" i="3"/>
  <c r="A15" i="4"/>
  <c r="R14" i="4"/>
  <c r="S14" i="4"/>
  <c r="S14" i="3" s="1"/>
  <c r="O10" i="3"/>
  <c r="R10" i="8"/>
  <c r="S13" i="4"/>
  <c r="S13" i="3" s="1"/>
  <c r="R13" i="4"/>
  <c r="R13" i="3" s="1"/>
  <c r="S12" i="4"/>
  <c r="S12" i="3" s="1"/>
  <c r="R12" i="4"/>
  <c r="R12" i="3" s="1"/>
  <c r="S11" i="7"/>
  <c r="S11" i="3" s="1"/>
  <c r="R11" i="7"/>
  <c r="R11" i="3" s="1"/>
  <c r="Q9" i="7"/>
  <c r="Q44" i="7" s="1"/>
  <c r="S10" i="4"/>
  <c r="S10" i="3" s="1"/>
  <c r="R10" i="4"/>
  <c r="O44" i="4"/>
  <c r="Q44" i="4"/>
  <c r="Q9" i="1"/>
  <c r="Q44" i="1" s="1"/>
  <c r="Q9" i="8"/>
  <c r="Q44" i="8" s="1"/>
  <c r="R14" i="3" l="1"/>
  <c r="R18" i="3"/>
  <c r="R10" i="3"/>
  <c r="A15" i="3"/>
  <c r="A16" i="4"/>
  <c r="S9" i="7"/>
  <c r="S44" i="7" s="1"/>
  <c r="R9" i="7"/>
  <c r="R44" i="7" s="1"/>
  <c r="R9" i="1"/>
  <c r="R44" i="1" s="1"/>
  <c r="S9" i="1"/>
  <c r="S44" i="1" s="1"/>
  <c r="S9" i="4"/>
  <c r="R9" i="4"/>
  <c r="R44" i="4" s="1"/>
  <c r="S9" i="8"/>
  <c r="S44" i="8" s="1"/>
  <c r="R9" i="8"/>
  <c r="R44" i="8" s="1"/>
  <c r="S44" i="4" l="1"/>
  <c r="A16" i="3"/>
  <c r="A17" i="4"/>
  <c r="N9" i="9"/>
  <c r="N44" i="9" s="1"/>
  <c r="M9" i="9"/>
  <c r="M44" i="9" s="1"/>
  <c r="L9" i="9"/>
  <c r="L44" i="9" s="1"/>
  <c r="J9" i="9"/>
  <c r="J44" i="9" s="1"/>
  <c r="E9" i="9"/>
  <c r="E44" i="9" s="1"/>
  <c r="A17" i="3" l="1"/>
  <c r="A18" i="4"/>
  <c r="O9" i="9"/>
  <c r="O44" i="9" s="1"/>
  <c r="A19" i="4" l="1"/>
  <c r="A18" i="3"/>
  <c r="Q9" i="9"/>
  <c r="Q9" i="3" s="1"/>
  <c r="A20" i="4" l="1"/>
  <c r="A19" i="3"/>
  <c r="S9" i="9"/>
  <c r="Q44" i="9"/>
  <c r="R9" i="9"/>
  <c r="R44" i="9" s="1"/>
  <c r="S44" i="9" l="1"/>
  <c r="S9" i="3"/>
  <c r="A20" i="3"/>
  <c r="A21" i="4"/>
  <c r="I9" i="3"/>
  <c r="H9" i="3"/>
  <c r="G9" i="3"/>
  <c r="D9" i="3"/>
  <c r="C9" i="3"/>
  <c r="B9" i="3"/>
  <c r="A22" i="4" l="1"/>
  <c r="A21" i="3"/>
  <c r="J9" i="3"/>
  <c r="N9" i="3"/>
  <c r="L9" i="3"/>
  <c r="E9" i="3"/>
  <c r="M9" i="3"/>
  <c r="A23" i="4" l="1"/>
  <c r="A22" i="3"/>
  <c r="O9" i="3"/>
  <c r="A23" i="3" l="1"/>
  <c r="A24" i="4"/>
  <c r="R9" i="3"/>
  <c r="I44" i="3"/>
  <c r="H44" i="3"/>
  <c r="G44" i="3"/>
  <c r="A24" i="3" l="1"/>
  <c r="A25" i="4"/>
  <c r="N44" i="3"/>
  <c r="M44" i="3"/>
  <c r="A26" i="4" l="1"/>
  <c r="A25" i="3"/>
  <c r="D44" i="3"/>
  <c r="C44" i="3"/>
  <c r="B44" i="3"/>
  <c r="A27" i="4" l="1"/>
  <c r="A26" i="3"/>
  <c r="J44" i="3"/>
  <c r="E44" i="3"/>
  <c r="A28" i="4" l="1"/>
  <c r="A27" i="3"/>
  <c r="L44" i="3"/>
  <c r="A28" i="3" l="1"/>
  <c r="A29" i="4"/>
  <c r="O44" i="3"/>
  <c r="A30" i="4" l="1"/>
  <c r="A29" i="3"/>
  <c r="Q44" i="3"/>
  <c r="A31" i="4" l="1"/>
  <c r="A30" i="3"/>
  <c r="R44" i="3"/>
  <c r="S44" i="3"/>
  <c r="A31" i="3" l="1"/>
  <c r="A32" i="4"/>
  <c r="A9" i="9"/>
  <c r="A9" i="3"/>
  <c r="A9" i="1"/>
  <c r="A9" i="8"/>
  <c r="A9" i="7"/>
  <c r="A33" i="4" l="1"/>
  <c r="A32" i="3"/>
  <c r="A34" i="4" l="1"/>
  <c r="A33" i="3"/>
  <c r="A35" i="4" l="1"/>
  <c r="A34" i="3"/>
  <c r="A35" i="3" l="1"/>
  <c r="A36" i="4"/>
  <c r="A37" i="4" l="1"/>
  <c r="A36" i="3"/>
  <c r="A38" i="4" l="1"/>
  <c r="A39" i="4" s="1"/>
  <c r="A37" i="3"/>
  <c r="A39" i="3" l="1"/>
  <c r="A40" i="4"/>
  <c r="A38" i="3"/>
  <c r="A40" i="3" l="1"/>
  <c r="A41" i="4"/>
  <c r="A42" i="4" l="1"/>
  <c r="A41" i="3"/>
</calcChain>
</file>

<file path=xl/sharedStrings.xml><?xml version="1.0" encoding="utf-8"?>
<sst xmlns="http://schemas.openxmlformats.org/spreadsheetml/2006/main" count="122" uniqueCount="28">
  <si>
    <t>GREENBRIER HISTORIC RESORT SPORTS WAGERING</t>
  </si>
  <si>
    <t>WEST VIRGINIA LOTTERY</t>
  </si>
  <si>
    <t>MOUNTAINEER CASINO SPORTS WAGERING</t>
  </si>
  <si>
    <t>MARDI GRAS CASINO SPORTS WAGERING</t>
  </si>
  <si>
    <t>Total Taxable Receipts</t>
  </si>
  <si>
    <t>Privilege Tax
(10%) **</t>
  </si>
  <si>
    <t>Admin Share **</t>
  </si>
  <si>
    <t>State Share **</t>
  </si>
  <si>
    <t>** Based on Total Taxable Receipts</t>
  </si>
  <si>
    <t>WHEELING ISLAND CASINO SPORTS WAGERING</t>
  </si>
  <si>
    <t>HOLLYWOOD CASINO AT CHARLES TOWN SPORTS WAGERING</t>
  </si>
  <si>
    <t>WEEKLY SPORTS WAGERING REVENUE SUMMARY</t>
  </si>
  <si>
    <t>Retail Gross Tickets Written</t>
  </si>
  <si>
    <t>Retail Voids</t>
  </si>
  <si>
    <t>Retail Tickets Cashed</t>
  </si>
  <si>
    <t>Retail Taxable Receipts</t>
  </si>
  <si>
    <t>Mobile Gross Tickets Written</t>
  </si>
  <si>
    <t>Mobile Voids</t>
  </si>
  <si>
    <t>Mobile Tickets Cashed</t>
  </si>
  <si>
    <t>Mobile Taxable Receipts</t>
  </si>
  <si>
    <t>Total Gross Tickets Written</t>
  </si>
  <si>
    <t>Total Voids</t>
  </si>
  <si>
    <t>Total Tickets Cashed</t>
  </si>
  <si>
    <t>* 5 days to start fiscal year</t>
  </si>
  <si>
    <t>FY 2025</t>
  </si>
  <si>
    <t>FISCAL YEAR 2026</t>
  </si>
  <si>
    <t>7/5/2025 *</t>
  </si>
  <si>
    <t>FISCAL YEAR TO DATE AS OF FEBRUARY 21,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</si>
</sst>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1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27">
    <xf numFmtId="0" fontId="0" fillId="0" borderId="0" xfId="0"/>
    <xf numFmtId="0" fontId="7" fillId="0" borderId="0" xfId="0" applyFont="1"/>
    <xf numFmtId="14" fontId="7" fillId="0" borderId="0" xfId="0" applyNumberFormat="1" applyFont="1" applyAlignment="1">
      <alignment horizontal="left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44" fontId="7" fillId="0" borderId="0" xfId="1" applyFont="1"/>
    <xf numFmtId="44" fontId="7" fillId="0" borderId="2" xfId="1" applyFont="1" applyBorder="1"/>
    <xf numFmtId="0" fontId="9" fillId="0" borderId="0" xfId="0" applyFont="1"/>
    <xf numFmtId="0" fontId="8" fillId="0" borderId="0" xfId="0" applyFont="1"/>
    <xf numFmtId="0" fontId="9" fillId="0" borderId="0" xfId="0" applyFont="1" applyAlignment="1">
      <alignment horizontal="center"/>
    </xf>
    <xf numFmtId="0" fontId="10" fillId="0" borderId="0" xfId="0" applyFont="1"/>
    <xf numFmtId="44" fontId="7" fillId="0" borderId="0" xfId="1" applyFont="1" applyBorder="1"/>
    <xf numFmtId="0" fontId="0" fillId="0" borderId="0" xfId="0" applyAlignment="1">
      <alignment horizontal="center" wrapText="1"/>
    </xf>
    <xf numFmtId="43" fontId="7" fillId="0" borderId="0" xfId="1" applyNumberFormat="1" applyFont="1" applyBorder="1"/>
    <xf numFmtId="0" fontId="7" fillId="0" borderId="0" xfId="0" applyFont="1" applyAlignment="1">
      <alignment horizontal="center"/>
    </xf>
    <xf numFmtId="44" fontId="7" fillId="0" borderId="0" xfId="1" applyFont="1" applyFill="1"/>
    <xf numFmtId="14" fontId="4" fillId="0" borderId="0" xfId="0" applyNumberFormat="1" applyFont="1" applyAlignment="1">
      <alignment horizontal="left"/>
    </xf>
    <xf numFmtId="14" fontId="3" fillId="0" borderId="0" xfId="0" applyNumberFormat="1" applyFont="1" applyAlignment="1">
      <alignment horizontal="left"/>
    </xf>
    <xf numFmtId="14" fontId="2" fillId="0" borderId="0" xfId="0" applyNumberFormat="1" applyFont="1" applyAlignment="1">
      <alignment horizontal="left"/>
    </xf>
    <xf numFmtId="14" fontId="1" fillId="0" borderId="0" xfId="0" applyNumberFormat="1" applyFont="1" applyAlignment="1">
      <alignment horizontal="left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14" fontId="1" fillId="0" borderId="0" xfId="0" applyNumberFormat="1" applyFont="1" applyAlignment="1">
      <alignment horizontal="center"/>
    </xf>
    <xf numFmtId="14" fontId="7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E47"/>
  <sheetViews>
    <sheetView tabSelected="1" zoomScaleNormal="100" workbookViewId="0">
      <pane ySplit="7" topLeftCell="A18" activePane="bottomLeft" state="frozen"/>
      <selection pane="bottomLeft" activeCell="A44" sqref="A44"/>
    </sheetView>
  </sheetViews>
  <sheetFormatPr defaultColWidth="10.7109375" defaultRowHeight="15" customHeight="1" x14ac:dyDescent="0.25"/>
  <cols>
    <col min="1" max="1" width="10.85546875" style="2" bestFit="1" customWidth="1"/>
    <col min="2" max="2" width="16.28515625" style="1" bestFit="1" customWidth="1"/>
    <col min="3" max="3" width="13.7109375" style="1" customWidth="1"/>
    <col min="4" max="4" width="16.7109375" style="1" customWidth="1"/>
    <col min="5" max="5" width="15.28515625" style="1" bestFit="1" customWidth="1"/>
    <col min="6" max="6" width="4.7109375" style="1" customWidth="1"/>
    <col min="7" max="7" width="16.7109375" style="1" customWidth="1"/>
    <col min="8" max="8" width="13.7109375" style="1" customWidth="1"/>
    <col min="9" max="9" width="17.7109375" style="1" customWidth="1"/>
    <col min="10" max="10" width="15.28515625" style="1" customWidth="1"/>
    <col min="11" max="11" width="4.7109375" style="1" customWidth="1"/>
    <col min="12" max="12" width="16.7109375" style="1" customWidth="1"/>
    <col min="13" max="13" width="15" style="1" bestFit="1" customWidth="1"/>
    <col min="14" max="14" width="17.7109375" style="1" customWidth="1"/>
    <col min="15" max="15" width="15.7109375" style="1" customWidth="1"/>
    <col min="16" max="16" width="4.7109375" style="1" customWidth="1"/>
    <col min="17" max="19" width="14.7109375" style="1" customWidth="1"/>
    <col min="20" max="16384" width="10.7109375" style="1"/>
  </cols>
  <sheetData>
    <row r="1" spans="1:31" ht="18.75" x14ac:dyDescent="0.3">
      <c r="A1" s="21" t="s">
        <v>1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</row>
    <row r="2" spans="1:31" s="8" customFormat="1" ht="15.75" x14ac:dyDescent="0.25">
      <c r="A2" s="22" t="s">
        <v>11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</row>
    <row r="3" spans="1:31" s="8" customFormat="1" ht="15.75" x14ac:dyDescent="0.25">
      <c r="A3" s="22" t="s">
        <v>27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</row>
    <row r="4" spans="1:31" s="8" customFormat="1" ht="15.75" x14ac:dyDescent="0.25">
      <c r="A4" s="22" t="s">
        <v>25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</row>
    <row r="5" spans="1:31" s="8" customFormat="1" ht="15" customHeight="1" x14ac:dyDescent="0.25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</row>
    <row r="6" spans="1:31" s="8" customFormat="1" ht="15" customHeight="1" x14ac:dyDescent="0.25">
      <c r="A6" s="10"/>
      <c r="B6" s="10"/>
      <c r="C6" s="10"/>
      <c r="D6" s="10"/>
      <c r="E6" s="10"/>
      <c r="F6" s="6"/>
      <c r="G6" s="10"/>
      <c r="H6" s="10"/>
      <c r="I6" s="6"/>
      <c r="J6" s="10"/>
      <c r="K6" s="10"/>
      <c r="L6" s="10"/>
    </row>
    <row r="7" spans="1:31" customFormat="1" ht="25.5" x14ac:dyDescent="0.2">
      <c r="A7" s="3"/>
      <c r="B7" s="5" t="s">
        <v>12</v>
      </c>
      <c r="C7" s="4" t="s">
        <v>13</v>
      </c>
      <c r="D7" s="5" t="s">
        <v>14</v>
      </c>
      <c r="E7" s="5" t="s">
        <v>15</v>
      </c>
      <c r="F7" s="13"/>
      <c r="G7" s="5" t="s">
        <v>16</v>
      </c>
      <c r="H7" s="4" t="s">
        <v>17</v>
      </c>
      <c r="I7" s="5" t="s">
        <v>18</v>
      </c>
      <c r="J7" s="5" t="s">
        <v>19</v>
      </c>
      <c r="K7" s="13"/>
      <c r="L7" s="5" t="s">
        <v>20</v>
      </c>
      <c r="M7" s="4" t="s">
        <v>21</v>
      </c>
      <c r="N7" s="5" t="s">
        <v>22</v>
      </c>
      <c r="O7" s="5" t="s">
        <v>4</v>
      </c>
      <c r="P7" s="13"/>
      <c r="Q7" s="5" t="s">
        <v>5</v>
      </c>
      <c r="R7" s="5" t="s">
        <v>6</v>
      </c>
      <c r="S7" s="5" t="s">
        <v>7</v>
      </c>
    </row>
    <row r="8" spans="1:31" ht="15" customHeight="1" x14ac:dyDescent="0.25">
      <c r="A8" s="17"/>
      <c r="B8" s="6"/>
      <c r="C8" s="6"/>
      <c r="D8" s="6"/>
      <c r="E8" s="6"/>
      <c r="F8" s="12"/>
      <c r="G8" s="6"/>
      <c r="H8" s="6"/>
      <c r="I8" s="6"/>
      <c r="J8" s="6"/>
      <c r="K8" s="12"/>
      <c r="L8" s="6"/>
      <c r="M8" s="6"/>
      <c r="N8" s="6"/>
      <c r="O8" s="6"/>
      <c r="P8" s="12"/>
      <c r="Q8" s="6"/>
      <c r="R8" s="6"/>
      <c r="S8" s="6"/>
      <c r="T8" s="14"/>
    </row>
    <row r="9" spans="1:31" ht="15" customHeight="1" x14ac:dyDescent="0.25">
      <c r="A9" s="18" t="str">
        <f>Mountaineer!A9</f>
        <v>7/5/2025 *</v>
      </c>
      <c r="B9" s="6">
        <f>SUM(Mountaineer:Greenbrier!B9)</f>
        <v>333476.67000000004</v>
      </c>
      <c r="C9" s="6">
        <f>SUM(Mountaineer:Greenbrier!C9)</f>
        <v>-11905</v>
      </c>
      <c r="D9" s="6">
        <f>SUM(Mountaineer:Greenbrier!D9)</f>
        <v>-310906.90000000002</v>
      </c>
      <c r="E9" s="6">
        <f>SUM(Mountaineer:Greenbrier!E9)</f>
        <v>10664.770000000026</v>
      </c>
      <c r="F9" s="12"/>
      <c r="G9" s="6">
        <f>SUM(Mountaineer:Greenbrier!G9)</f>
        <v>3558619.2199999997</v>
      </c>
      <c r="H9" s="6">
        <f>SUM(Mountaineer:Greenbrier!H9)</f>
        <v>-6728.9699999999993</v>
      </c>
      <c r="I9" s="6">
        <f>SUM(Mountaineer:Greenbrier!I9)</f>
        <v>-2968184.3200000003</v>
      </c>
      <c r="J9" s="6">
        <f>SUM(Mountaineer:Greenbrier!J9)</f>
        <v>583705.92999999982</v>
      </c>
      <c r="K9" s="12"/>
      <c r="L9" s="6">
        <f>SUM(Mountaineer:Greenbrier!L9)</f>
        <v>3892095.8899999997</v>
      </c>
      <c r="M9" s="6">
        <f>SUM(Mountaineer:Greenbrier!M9)</f>
        <v>-18633.97</v>
      </c>
      <c r="N9" s="6">
        <f>SUM(Mountaineer:Greenbrier!N9)</f>
        <v>-3279091.22</v>
      </c>
      <c r="O9" s="6">
        <f>SUM(Mountaineer:Greenbrier!O9)</f>
        <v>594370.69999999984</v>
      </c>
      <c r="P9" s="12"/>
      <c r="Q9" s="6">
        <f>SUM(Mountaineer:Greenbrier!Q9)</f>
        <v>59437.07</v>
      </c>
      <c r="R9" s="6">
        <f>SUM(Mountaineer:Greenbrier!R9)</f>
        <v>8915.56</v>
      </c>
      <c r="S9" s="6">
        <f>SUM(Mountaineer:Greenbrier!S9)</f>
        <v>50521.509999999995</v>
      </c>
      <c r="T9" s="14"/>
    </row>
    <row r="10" spans="1:31" ht="15" customHeight="1" x14ac:dyDescent="0.25">
      <c r="A10" s="18">
        <f>Mountaineer!A10</f>
        <v>45850</v>
      </c>
      <c r="B10" s="6">
        <f>SUM(Mountaineer:Greenbrier!B10)</f>
        <v>544263.81000400009</v>
      </c>
      <c r="C10" s="6">
        <f>SUM(Mountaineer:Greenbrier!C10)</f>
        <v>-16737.05</v>
      </c>
      <c r="D10" s="6">
        <f>SUM(Mountaineer:Greenbrier!D10)</f>
        <v>-481159.85</v>
      </c>
      <c r="E10" s="6">
        <f>SUM(Mountaineer:Greenbrier!E10)</f>
        <v>46366.910004000034</v>
      </c>
      <c r="F10" s="12"/>
      <c r="G10" s="6">
        <f>SUM(Mountaineer:Greenbrier!G10)</f>
        <v>4873871.41</v>
      </c>
      <c r="H10" s="6">
        <f>SUM(Mountaineer:Greenbrier!H10)</f>
        <v>-18478.559999999998</v>
      </c>
      <c r="I10" s="6">
        <f>SUM(Mountaineer:Greenbrier!I10)</f>
        <v>-4447399.08</v>
      </c>
      <c r="J10" s="6">
        <f>SUM(Mountaineer:Greenbrier!J10)</f>
        <v>407993.7700000006</v>
      </c>
      <c r="K10" s="12"/>
      <c r="L10" s="6">
        <f>SUM(Mountaineer:Greenbrier!L10)</f>
        <v>5418135.2200039998</v>
      </c>
      <c r="M10" s="6">
        <f>SUM(Mountaineer:Greenbrier!M10)</f>
        <v>-35215.61</v>
      </c>
      <c r="N10" s="6">
        <f>SUM(Mountaineer:Greenbrier!N10)</f>
        <v>-4928558.93</v>
      </c>
      <c r="O10" s="6">
        <f>SUM(Mountaineer:Greenbrier!O10)</f>
        <v>454360.68000400066</v>
      </c>
      <c r="P10" s="12"/>
      <c r="Q10" s="6">
        <f>SUM(Mountaineer:Greenbrier!Q10)</f>
        <v>45436.069999999992</v>
      </c>
      <c r="R10" s="6">
        <f>SUM(Mountaineer:Greenbrier!R10)</f>
        <v>6815.4</v>
      </c>
      <c r="S10" s="6">
        <f>SUM(Mountaineer:Greenbrier!S10)</f>
        <v>38620.67</v>
      </c>
      <c r="T10" s="14"/>
    </row>
    <row r="11" spans="1:31" ht="15" customHeight="1" x14ac:dyDescent="0.25">
      <c r="A11" s="18">
        <f>Mountaineer!A11</f>
        <v>45857</v>
      </c>
      <c r="B11" s="6">
        <f>SUM(Mountaineer:Greenbrier!B11)</f>
        <v>339562.02</v>
      </c>
      <c r="C11" s="6">
        <f>SUM(Mountaineer:Greenbrier!C11)</f>
        <v>-2658</v>
      </c>
      <c r="D11" s="6">
        <f>SUM(Mountaineer:Greenbrier!D11)</f>
        <v>-302169.66000000003</v>
      </c>
      <c r="E11" s="6">
        <f>SUM(Mountaineer:Greenbrier!E11)</f>
        <v>34734.36</v>
      </c>
      <c r="F11" s="12"/>
      <c r="G11" s="6">
        <f>SUM(Mountaineer:Greenbrier!G11)</f>
        <v>4579613.4800000004</v>
      </c>
      <c r="H11" s="6">
        <f>SUM(Mountaineer:Greenbrier!H11)</f>
        <v>-8786.0000000000018</v>
      </c>
      <c r="I11" s="6">
        <f>SUM(Mountaineer:Greenbrier!I11)</f>
        <v>-3689031.8499999996</v>
      </c>
      <c r="J11" s="6">
        <f>SUM(Mountaineer:Greenbrier!J11)</f>
        <v>881795.62999999977</v>
      </c>
      <c r="K11" s="12"/>
      <c r="L11" s="6">
        <f>SUM(Mountaineer:Greenbrier!L11)</f>
        <v>4919175.5</v>
      </c>
      <c r="M11" s="6">
        <f>SUM(Mountaineer:Greenbrier!M11)</f>
        <v>-11444.000000000002</v>
      </c>
      <c r="N11" s="6">
        <f>SUM(Mountaineer:Greenbrier!N11)</f>
        <v>-3991201.51</v>
      </c>
      <c r="O11" s="6">
        <f>SUM(Mountaineer:Greenbrier!O11)</f>
        <v>916529.98999999976</v>
      </c>
      <c r="P11" s="12"/>
      <c r="Q11" s="6">
        <f>SUM(Mountaineer:Greenbrier!Q11)</f>
        <v>91653</v>
      </c>
      <c r="R11" s="6">
        <f>SUM(Mountaineer:Greenbrier!R11)</f>
        <v>13747.95</v>
      </c>
      <c r="S11" s="6">
        <f>SUM(Mountaineer:Greenbrier!S11)</f>
        <v>77905.05</v>
      </c>
      <c r="T11" s="14"/>
    </row>
    <row r="12" spans="1:31" ht="15" customHeight="1" x14ac:dyDescent="0.25">
      <c r="A12" s="18">
        <f>Mountaineer!A12</f>
        <v>45864</v>
      </c>
      <c r="B12" s="6">
        <f>SUM(Mountaineer:Greenbrier!B12)</f>
        <v>347836.95297800004</v>
      </c>
      <c r="C12" s="6">
        <f>SUM(Mountaineer:Greenbrier!C12)</f>
        <v>-3100</v>
      </c>
      <c r="D12" s="6">
        <f>SUM(Mountaineer:Greenbrier!D12)</f>
        <v>-314781.09999799996</v>
      </c>
      <c r="E12" s="6">
        <f>SUM(Mountaineer:Greenbrier!E12)</f>
        <v>29955.852980000011</v>
      </c>
      <c r="F12" s="12"/>
      <c r="G12" s="6">
        <f>SUM(Mountaineer:Greenbrier!G12)</f>
        <v>4416620.76</v>
      </c>
      <c r="H12" s="6">
        <f>SUM(Mountaineer:Greenbrier!H12)</f>
        <v>-9632.7199999999993</v>
      </c>
      <c r="I12" s="6">
        <f>SUM(Mountaineer:Greenbrier!I12)</f>
        <v>-3799848.0999999996</v>
      </c>
      <c r="J12" s="6">
        <f>SUM(Mountaineer:Greenbrier!J12)</f>
        <v>607139.94000000006</v>
      </c>
      <c r="K12" s="12"/>
      <c r="L12" s="6">
        <f>SUM(Mountaineer:Greenbrier!L12)</f>
        <v>4764457.7129779998</v>
      </c>
      <c r="M12" s="6">
        <f>SUM(Mountaineer:Greenbrier!M12)</f>
        <v>-12732.72</v>
      </c>
      <c r="N12" s="6">
        <f>SUM(Mountaineer:Greenbrier!N12)</f>
        <v>-4114629.1999980002</v>
      </c>
      <c r="O12" s="6">
        <f>SUM(Mountaineer:Greenbrier!O12)</f>
        <v>637095.79298000003</v>
      </c>
      <c r="P12" s="12"/>
      <c r="Q12" s="6">
        <f>SUM(Mountaineer:Greenbrier!Q12)</f>
        <v>63709.599999999999</v>
      </c>
      <c r="R12" s="6">
        <f>SUM(Mountaineer:Greenbrier!R12)</f>
        <v>9556.4499999999989</v>
      </c>
      <c r="S12" s="6">
        <f>SUM(Mountaineer:Greenbrier!S12)</f>
        <v>54153.15</v>
      </c>
      <c r="T12" s="14"/>
    </row>
    <row r="13" spans="1:31" ht="15" customHeight="1" x14ac:dyDescent="0.25">
      <c r="A13" s="18">
        <f>Mountaineer!A13</f>
        <v>45871</v>
      </c>
      <c r="B13" s="6">
        <f>SUM(Mountaineer:Greenbrier!B13)</f>
        <v>523305.67</v>
      </c>
      <c r="C13" s="6">
        <f>SUM(Mountaineer:Greenbrier!C13)</f>
        <v>-463</v>
      </c>
      <c r="D13" s="6">
        <f>SUM(Mountaineer:Greenbrier!D13)</f>
        <v>-438834.47</v>
      </c>
      <c r="E13" s="6">
        <f>SUM(Mountaineer:Greenbrier!E13)</f>
        <v>84008.200000000012</v>
      </c>
      <c r="F13" s="12"/>
      <c r="G13" s="6">
        <f>SUM(Mountaineer:Greenbrier!G13)</f>
        <v>5165110.58</v>
      </c>
      <c r="H13" s="6">
        <f>SUM(Mountaineer:Greenbrier!H13)</f>
        <v>-8653.19</v>
      </c>
      <c r="I13" s="6">
        <f>SUM(Mountaineer:Greenbrier!I13)</f>
        <v>-4404563.82</v>
      </c>
      <c r="J13" s="6">
        <f>SUM(Mountaineer:Greenbrier!J13)</f>
        <v>751893.56999999983</v>
      </c>
      <c r="K13" s="12"/>
      <c r="L13" s="6">
        <f>SUM(Mountaineer:Greenbrier!L13)</f>
        <v>5688416.25</v>
      </c>
      <c r="M13" s="6">
        <f>SUM(Mountaineer:Greenbrier!M13)</f>
        <v>-9116.19</v>
      </c>
      <c r="N13" s="6">
        <f>SUM(Mountaineer:Greenbrier!N13)</f>
        <v>-4843398.29</v>
      </c>
      <c r="O13" s="6">
        <f>SUM(Mountaineer:Greenbrier!O13)</f>
        <v>835901.76999999979</v>
      </c>
      <c r="P13" s="12"/>
      <c r="Q13" s="6">
        <f>SUM(Mountaineer:Greenbrier!Q13)</f>
        <v>83590.179999999993</v>
      </c>
      <c r="R13" s="6">
        <f>SUM(Mountaineer:Greenbrier!R13)</f>
        <v>12538.529999999999</v>
      </c>
      <c r="S13" s="6">
        <f>SUM(Mountaineer:Greenbrier!S13)</f>
        <v>71051.649999999994</v>
      </c>
      <c r="T13" s="14"/>
    </row>
    <row r="14" spans="1:31" ht="15" customHeight="1" x14ac:dyDescent="0.25">
      <c r="A14" s="18">
        <f>Mountaineer!A14</f>
        <v>45878</v>
      </c>
      <c r="B14" s="6">
        <f>SUM(Mountaineer:Greenbrier!B14)</f>
        <v>598087.47001499997</v>
      </c>
      <c r="C14" s="6">
        <f>SUM(Mountaineer:Greenbrier!C14)</f>
        <v>-19705</v>
      </c>
      <c r="D14" s="6">
        <f>SUM(Mountaineer:Greenbrier!D14)</f>
        <v>-444197.06000000006</v>
      </c>
      <c r="E14" s="6">
        <f>SUM(Mountaineer:Greenbrier!E14)</f>
        <v>134185.41001499991</v>
      </c>
      <c r="F14" s="12"/>
      <c r="G14" s="6">
        <f>SUM(Mountaineer:Greenbrier!G14)</f>
        <v>4191114.96</v>
      </c>
      <c r="H14" s="6">
        <f>SUM(Mountaineer:Greenbrier!H14)</f>
        <v>-7616.1600000000008</v>
      </c>
      <c r="I14" s="6">
        <f>SUM(Mountaineer:Greenbrier!I14)</f>
        <v>-3640522.5</v>
      </c>
      <c r="J14" s="6">
        <f>SUM(Mountaineer:Greenbrier!J14)</f>
        <v>542976.29999999981</v>
      </c>
      <c r="K14" s="12"/>
      <c r="L14" s="6">
        <f>SUM(Mountaineer:Greenbrier!L14)</f>
        <v>4789202.4300150005</v>
      </c>
      <c r="M14" s="6">
        <f>SUM(Mountaineer:Greenbrier!M14)</f>
        <v>-27321.160000000003</v>
      </c>
      <c r="N14" s="6">
        <f>SUM(Mountaineer:Greenbrier!N14)</f>
        <v>-4084719.56</v>
      </c>
      <c r="O14" s="6">
        <f>SUM(Mountaineer:Greenbrier!O14)</f>
        <v>677161.71001499973</v>
      </c>
      <c r="P14" s="12"/>
      <c r="Q14" s="6">
        <f>SUM(Mountaineer:Greenbrier!Q14)</f>
        <v>67716.19</v>
      </c>
      <c r="R14" s="6">
        <f>SUM(Mountaineer:Greenbrier!R14)</f>
        <v>10157.439999999999</v>
      </c>
      <c r="S14" s="6">
        <f>SUM(Mountaineer:Greenbrier!S14)</f>
        <v>57558.75</v>
      </c>
      <c r="T14" s="14"/>
    </row>
    <row r="15" spans="1:31" ht="15" customHeight="1" x14ac:dyDescent="0.25">
      <c r="A15" s="18">
        <f>Mountaineer!A15</f>
        <v>45885</v>
      </c>
      <c r="B15" s="6">
        <f>SUM(Mountaineer:Greenbrier!B15)</f>
        <v>708418.95</v>
      </c>
      <c r="C15" s="6">
        <f>SUM(Mountaineer:Greenbrier!C15)</f>
        <v>-10625</v>
      </c>
      <c r="D15" s="6">
        <f>SUM(Mountaineer:Greenbrier!D15)</f>
        <v>-667340.6100000001</v>
      </c>
      <c r="E15" s="6">
        <f>SUM(Mountaineer:Greenbrier!E15)</f>
        <v>30453.339999999924</v>
      </c>
      <c r="F15" s="12"/>
      <c r="G15" s="6">
        <f>SUM(Mountaineer:Greenbrier!G15)</f>
        <v>5064600.0399999991</v>
      </c>
      <c r="H15" s="6">
        <f>SUM(Mountaineer:Greenbrier!H15)</f>
        <v>-14370.83</v>
      </c>
      <c r="I15" s="6">
        <f>SUM(Mountaineer:Greenbrier!I15)</f>
        <v>-4179230.5500000003</v>
      </c>
      <c r="J15" s="6">
        <f>SUM(Mountaineer:Greenbrier!J15)</f>
        <v>870998.65999999933</v>
      </c>
      <c r="K15" s="12"/>
      <c r="L15" s="6">
        <f>SUM(Mountaineer:Greenbrier!L15)</f>
        <v>5773018.9899999993</v>
      </c>
      <c r="M15" s="6">
        <f>SUM(Mountaineer:Greenbrier!M15)</f>
        <v>-24995.83</v>
      </c>
      <c r="N15" s="6">
        <f>SUM(Mountaineer:Greenbrier!N15)</f>
        <v>-4846571.16</v>
      </c>
      <c r="O15" s="6">
        <f>SUM(Mountaineer:Greenbrier!O15)</f>
        <v>901451.9999999993</v>
      </c>
      <c r="P15" s="12"/>
      <c r="Q15" s="6">
        <f>SUM(Mountaineer:Greenbrier!Q15)</f>
        <v>90145.200000000012</v>
      </c>
      <c r="R15" s="6">
        <f>SUM(Mountaineer:Greenbrier!R15)</f>
        <v>13521.78</v>
      </c>
      <c r="S15" s="6">
        <f>SUM(Mountaineer:Greenbrier!S15)</f>
        <v>76623.42</v>
      </c>
      <c r="T15" s="14"/>
    </row>
    <row r="16" spans="1:31" ht="15" customHeight="1" x14ac:dyDescent="0.25">
      <c r="A16" s="18">
        <f>Mountaineer!A16</f>
        <v>45892</v>
      </c>
      <c r="B16" s="6">
        <f>SUM(Mountaineer:Greenbrier!B16)</f>
        <v>733860.01001799991</v>
      </c>
      <c r="C16" s="6">
        <f>SUM(Mountaineer:Greenbrier!C16)</f>
        <v>-30280</v>
      </c>
      <c r="D16" s="6">
        <f>SUM(Mountaineer:Greenbrier!D16)</f>
        <v>-578035.88000400004</v>
      </c>
      <c r="E16" s="6">
        <f>SUM(Mountaineer:Greenbrier!E16)</f>
        <v>125544.13001399994</v>
      </c>
      <c r="F16" s="12"/>
      <c r="G16" s="6">
        <f>SUM(Mountaineer:Greenbrier!G16)</f>
        <v>5600976.9000000004</v>
      </c>
      <c r="H16" s="6">
        <f>SUM(Mountaineer:Greenbrier!H16)</f>
        <v>-13757.000000000002</v>
      </c>
      <c r="I16" s="6">
        <f>SUM(Mountaineer:Greenbrier!I16)</f>
        <v>-4849154.5199999996</v>
      </c>
      <c r="J16" s="6">
        <f>SUM(Mountaineer:Greenbrier!J16)</f>
        <v>738065.38000000059</v>
      </c>
      <c r="K16" s="12"/>
      <c r="L16" s="6">
        <f>SUM(Mountaineer:Greenbrier!L16)</f>
        <v>6334836.9100179998</v>
      </c>
      <c r="M16" s="6">
        <f>SUM(Mountaineer:Greenbrier!M16)</f>
        <v>-44037</v>
      </c>
      <c r="N16" s="6">
        <f>SUM(Mountaineer:Greenbrier!N16)</f>
        <v>-5427190.4000039995</v>
      </c>
      <c r="O16" s="6">
        <f>SUM(Mountaineer:Greenbrier!O16)</f>
        <v>863609.51001400047</v>
      </c>
      <c r="P16" s="12"/>
      <c r="Q16" s="6">
        <f>SUM(Mountaineer:Greenbrier!Q16)</f>
        <v>86360.95</v>
      </c>
      <c r="R16" s="6">
        <f>SUM(Mountaineer:Greenbrier!R16)</f>
        <v>12954.15</v>
      </c>
      <c r="S16" s="6">
        <f>SUM(Mountaineer:Greenbrier!S16)</f>
        <v>73406.8</v>
      </c>
      <c r="T16" s="14"/>
    </row>
    <row r="17" spans="1:20" ht="15" customHeight="1" x14ac:dyDescent="0.25">
      <c r="A17" s="18">
        <f>Mountaineer!A17</f>
        <v>45899</v>
      </c>
      <c r="B17" s="6">
        <f>SUM(Mountaineer:Greenbrier!B17)</f>
        <v>892877.63002799999</v>
      </c>
      <c r="C17" s="6">
        <f>SUM(Mountaineer:Greenbrier!C17)</f>
        <v>-8887.77</v>
      </c>
      <c r="D17" s="6">
        <f>SUM(Mountaineer:Greenbrier!D17)</f>
        <v>-552572.60000399989</v>
      </c>
      <c r="E17" s="6">
        <f>SUM(Mountaineer:Greenbrier!E17)</f>
        <v>331417.26002400002</v>
      </c>
      <c r="F17" s="12"/>
      <c r="G17" s="6">
        <f>SUM(Mountaineer:Greenbrier!G17)</f>
        <v>7301423.5700000003</v>
      </c>
      <c r="H17" s="6">
        <f>SUM(Mountaineer:Greenbrier!H17)</f>
        <v>-13905.600000000002</v>
      </c>
      <c r="I17" s="6">
        <f>SUM(Mountaineer:Greenbrier!I17)</f>
        <v>-5707715.3499999996</v>
      </c>
      <c r="J17" s="6">
        <f>SUM(Mountaineer:Greenbrier!J17)</f>
        <v>1579802.6199999996</v>
      </c>
      <c r="K17" s="12"/>
      <c r="L17" s="6">
        <f>SUM(Mountaineer:Greenbrier!L17)</f>
        <v>8194301.2000280004</v>
      </c>
      <c r="M17" s="6">
        <f>SUM(Mountaineer:Greenbrier!M17)</f>
        <v>-22793.370000000003</v>
      </c>
      <c r="N17" s="6">
        <f>SUM(Mountaineer:Greenbrier!N17)</f>
        <v>-6260287.9500040002</v>
      </c>
      <c r="O17" s="6">
        <f>SUM(Mountaineer:Greenbrier!O17)</f>
        <v>1911219.8800239996</v>
      </c>
      <c r="P17" s="12"/>
      <c r="Q17" s="6">
        <f>SUM(Mountaineer:Greenbrier!Q17)</f>
        <v>191122</v>
      </c>
      <c r="R17" s="6">
        <f>SUM(Mountaineer:Greenbrier!R17)</f>
        <v>28668.300000000003</v>
      </c>
      <c r="S17" s="6">
        <f>SUM(Mountaineer:Greenbrier!S17)</f>
        <v>162453.70000000001</v>
      </c>
      <c r="T17" s="14"/>
    </row>
    <row r="18" spans="1:20" ht="15" customHeight="1" x14ac:dyDescent="0.25">
      <c r="A18" s="18">
        <f>Mountaineer!A18</f>
        <v>45906</v>
      </c>
      <c r="B18" s="6">
        <f>SUM(Mountaineer:Greenbrier!B18)</f>
        <v>1006882.1100199999</v>
      </c>
      <c r="C18" s="6">
        <f>SUM(Mountaineer:Greenbrier!C18)</f>
        <v>-17916.45</v>
      </c>
      <c r="D18" s="6">
        <f>SUM(Mountaineer:Greenbrier!D18)</f>
        <v>-706199.58999100002</v>
      </c>
      <c r="E18" s="6">
        <f>SUM(Mountaineer:Greenbrier!E18)</f>
        <v>282766.07002899994</v>
      </c>
      <c r="F18" s="12"/>
      <c r="G18" s="6">
        <f>SUM(Mountaineer:Greenbrier!G18)</f>
        <v>8903797.1999999993</v>
      </c>
      <c r="H18" s="6">
        <f>SUM(Mountaineer:Greenbrier!H18)</f>
        <v>-10364.6</v>
      </c>
      <c r="I18" s="6">
        <f>SUM(Mountaineer:Greenbrier!I18)</f>
        <v>-6653187.3000000007</v>
      </c>
      <c r="J18" s="6">
        <f>SUM(Mountaineer:Greenbrier!J18)</f>
        <v>2240245.3000000007</v>
      </c>
      <c r="K18" s="12"/>
      <c r="L18" s="6">
        <f>SUM(Mountaineer:Greenbrier!L18)</f>
        <v>9910679.3100199997</v>
      </c>
      <c r="M18" s="6">
        <f>SUM(Mountaineer:Greenbrier!M18)</f>
        <v>-28281.05</v>
      </c>
      <c r="N18" s="6">
        <f>SUM(Mountaineer:Greenbrier!N18)</f>
        <v>-7359386.8899910003</v>
      </c>
      <c r="O18" s="6">
        <f>SUM(Mountaineer:Greenbrier!O18)</f>
        <v>2523011.3700290006</v>
      </c>
      <c r="P18" s="12"/>
      <c r="Q18" s="6">
        <f>SUM(Mountaineer:Greenbrier!Q18)</f>
        <v>252301.16</v>
      </c>
      <c r="R18" s="6">
        <f>SUM(Mountaineer:Greenbrier!R18)</f>
        <v>37845.159999999996</v>
      </c>
      <c r="S18" s="6">
        <f>SUM(Mountaineer:Greenbrier!S18)</f>
        <v>214456</v>
      </c>
      <c r="T18" s="14"/>
    </row>
    <row r="19" spans="1:20" ht="15" customHeight="1" x14ac:dyDescent="0.25">
      <c r="A19" s="18">
        <f>Mountaineer!A19</f>
        <v>45913</v>
      </c>
      <c r="B19" s="6">
        <f>SUM(Mountaineer:Greenbrier!B19)</f>
        <v>1101243.5899999999</v>
      </c>
      <c r="C19" s="6">
        <f>SUM(Mountaineer:Greenbrier!C19)</f>
        <v>-11873</v>
      </c>
      <c r="D19" s="6">
        <f>SUM(Mountaineer:Greenbrier!D19)</f>
        <v>-1040089.0000000002</v>
      </c>
      <c r="E19" s="6">
        <f>SUM(Mountaineer:Greenbrier!E19)</f>
        <v>49281.589999999851</v>
      </c>
      <c r="F19" s="12"/>
      <c r="G19" s="6">
        <f>SUM(Mountaineer:Greenbrier!G19)</f>
        <v>10562076.78018</v>
      </c>
      <c r="H19" s="6">
        <f>SUM(Mountaineer:Greenbrier!H19)</f>
        <v>-14584.02</v>
      </c>
      <c r="I19" s="6">
        <f>SUM(Mountaineer:Greenbrier!I19)</f>
        <v>-10245144.969789</v>
      </c>
      <c r="J19" s="6">
        <f>SUM(Mountaineer:Greenbrier!J19)</f>
        <v>302347.79039099911</v>
      </c>
      <c r="K19" s="12"/>
      <c r="L19" s="6">
        <f>SUM(Mountaineer:Greenbrier!L19)</f>
        <v>11663320.37018</v>
      </c>
      <c r="M19" s="6">
        <f>SUM(Mountaineer:Greenbrier!M19)</f>
        <v>-26457.019999999997</v>
      </c>
      <c r="N19" s="6">
        <f>SUM(Mountaineer:Greenbrier!N19)</f>
        <v>-11285233.969789</v>
      </c>
      <c r="O19" s="6">
        <f>SUM(Mountaineer:Greenbrier!O19)</f>
        <v>351629.38039099897</v>
      </c>
      <c r="P19" s="12"/>
      <c r="Q19" s="6">
        <f>SUM(Mountaineer:Greenbrier!Q19)</f>
        <v>35162.97</v>
      </c>
      <c r="R19" s="6">
        <f>SUM(Mountaineer:Greenbrier!R19)</f>
        <v>5274.4400000000005</v>
      </c>
      <c r="S19" s="6">
        <f>SUM(Mountaineer:Greenbrier!S19)</f>
        <v>29888.53</v>
      </c>
      <c r="T19" s="14"/>
    </row>
    <row r="20" spans="1:20" ht="15" customHeight="1" x14ac:dyDescent="0.25">
      <c r="A20" s="18">
        <f>Mountaineer!A20</f>
        <v>45920</v>
      </c>
      <c r="B20" s="6">
        <f>SUM(Mountaineer:Greenbrier!B20)</f>
        <v>1028923.8200350001</v>
      </c>
      <c r="C20" s="6">
        <f>SUM(Mountaineer:Greenbrier!C20)</f>
        <v>-24727</v>
      </c>
      <c r="D20" s="6">
        <f>SUM(Mountaineer:Greenbrier!D20)</f>
        <v>-1000928.6599939999</v>
      </c>
      <c r="E20" s="6">
        <f>SUM(Mountaineer:Greenbrier!E20)</f>
        <v>3268.1600410000974</v>
      </c>
      <c r="F20" s="12"/>
      <c r="G20" s="6">
        <f>SUM(Mountaineer:Greenbrier!G20)</f>
        <v>10698891.620000001</v>
      </c>
      <c r="H20" s="6">
        <f>SUM(Mountaineer:Greenbrier!H20)</f>
        <v>-19423.330000000002</v>
      </c>
      <c r="I20" s="6">
        <f>SUM(Mountaineer:Greenbrier!I20)</f>
        <v>-9978341.2300000004</v>
      </c>
      <c r="J20" s="6">
        <f>SUM(Mountaineer:Greenbrier!J20)</f>
        <v>701127.06000000052</v>
      </c>
      <c r="K20" s="12"/>
      <c r="L20" s="6">
        <f>SUM(Mountaineer:Greenbrier!L20)</f>
        <v>11727815.440035</v>
      </c>
      <c r="M20" s="6">
        <f>SUM(Mountaineer:Greenbrier!M20)</f>
        <v>-44150.33</v>
      </c>
      <c r="N20" s="6">
        <f>SUM(Mountaineer:Greenbrier!N20)</f>
        <v>-10979269.889993999</v>
      </c>
      <c r="O20" s="6">
        <f>SUM(Mountaineer:Greenbrier!O20)</f>
        <v>704395.22004100075</v>
      </c>
      <c r="P20" s="12"/>
      <c r="Q20" s="6">
        <f>SUM(Mountaineer:Greenbrier!Q20)</f>
        <v>70439.5</v>
      </c>
      <c r="R20" s="6">
        <f>SUM(Mountaineer:Greenbrier!R20)</f>
        <v>10565.92</v>
      </c>
      <c r="S20" s="6">
        <f>SUM(Mountaineer:Greenbrier!S20)</f>
        <v>59873.580000000009</v>
      </c>
      <c r="T20" s="14"/>
    </row>
    <row r="21" spans="1:20" ht="15" customHeight="1" x14ac:dyDescent="0.25">
      <c r="A21" s="18">
        <f>Mountaineer!A21</f>
        <v>45927</v>
      </c>
      <c r="B21" s="6">
        <f>SUM(Mountaineer:Greenbrier!B21)</f>
        <v>1065968.0899999999</v>
      </c>
      <c r="C21" s="6">
        <f>SUM(Mountaineer:Greenbrier!C21)</f>
        <v>-8883</v>
      </c>
      <c r="D21" s="6">
        <f>SUM(Mountaineer:Greenbrier!D21)</f>
        <v>-832466.51</v>
      </c>
      <c r="E21" s="6">
        <f>SUM(Mountaineer:Greenbrier!E21)</f>
        <v>224618.57999999993</v>
      </c>
      <c r="F21" s="12"/>
      <c r="G21" s="6">
        <f>SUM(Mountaineer:Greenbrier!G21)</f>
        <v>11129056.66</v>
      </c>
      <c r="H21" s="6">
        <f>SUM(Mountaineer:Greenbrier!H21)</f>
        <v>-11659.62</v>
      </c>
      <c r="I21" s="6">
        <f>SUM(Mountaineer:Greenbrier!I21)</f>
        <v>-8655259.0197839998</v>
      </c>
      <c r="J21" s="6">
        <f>SUM(Mountaineer:Greenbrier!J21)</f>
        <v>2462138.0202159993</v>
      </c>
      <c r="K21" s="12"/>
      <c r="L21" s="6">
        <f>SUM(Mountaineer:Greenbrier!L21)</f>
        <v>12195024.75</v>
      </c>
      <c r="M21" s="6">
        <f>SUM(Mountaineer:Greenbrier!M21)</f>
        <v>-20542.62</v>
      </c>
      <c r="N21" s="6">
        <f>SUM(Mountaineer:Greenbrier!N21)</f>
        <v>-9487725.5297839995</v>
      </c>
      <c r="O21" s="6">
        <f>SUM(Mountaineer:Greenbrier!O21)</f>
        <v>2686756.6002159994</v>
      </c>
      <c r="P21" s="12"/>
      <c r="Q21" s="6">
        <f>SUM(Mountaineer:Greenbrier!Q21)</f>
        <v>268675.66000000003</v>
      </c>
      <c r="R21" s="6">
        <f>SUM(Mountaineer:Greenbrier!R21)</f>
        <v>40301.35</v>
      </c>
      <c r="S21" s="6">
        <f>SUM(Mountaineer:Greenbrier!S21)</f>
        <v>228374.31</v>
      </c>
      <c r="T21" s="14"/>
    </row>
    <row r="22" spans="1:20" ht="15" customHeight="1" x14ac:dyDescent="0.25">
      <c r="A22" s="18">
        <f>Mountaineer!A22</f>
        <v>45934</v>
      </c>
      <c r="B22" s="6">
        <f>SUM(Mountaineer:Greenbrier!B22)</f>
        <v>969662.29009799997</v>
      </c>
      <c r="C22" s="6">
        <f>SUM(Mountaineer:Greenbrier!C22)</f>
        <v>-13645.3</v>
      </c>
      <c r="D22" s="6">
        <f>SUM(Mountaineer:Greenbrier!D22)</f>
        <v>-902017.21001500008</v>
      </c>
      <c r="E22" s="6">
        <f>SUM(Mountaineer:Greenbrier!E22)</f>
        <v>53999.780082999889</v>
      </c>
      <c r="F22" s="12"/>
      <c r="G22" s="6">
        <f>SUM(Mountaineer:Greenbrier!G22)</f>
        <v>10943182.880000001</v>
      </c>
      <c r="H22" s="6">
        <f>SUM(Mountaineer:Greenbrier!H22)</f>
        <v>-34392.74</v>
      </c>
      <c r="I22" s="6">
        <f>SUM(Mountaineer:Greenbrier!I22)</f>
        <v>-11175040.01</v>
      </c>
      <c r="J22" s="6">
        <f>SUM(Mountaineer:Greenbrier!J22)</f>
        <v>-266249.86999999941</v>
      </c>
      <c r="K22" s="12"/>
      <c r="L22" s="6">
        <f>SUM(Mountaineer:Greenbrier!L22)</f>
        <v>11912845.170098001</v>
      </c>
      <c r="M22" s="6">
        <f>SUM(Mountaineer:Greenbrier!M22)</f>
        <v>-48038.04</v>
      </c>
      <c r="N22" s="6">
        <f>SUM(Mountaineer:Greenbrier!N22)</f>
        <v>-12077057.220015001</v>
      </c>
      <c r="O22" s="6">
        <f>SUM(Mountaineer:Greenbrier!O22)</f>
        <v>-212250.08991699957</v>
      </c>
      <c r="P22" s="12"/>
      <c r="Q22" s="6">
        <f>SUM(Mountaineer:Greenbrier!Q22)</f>
        <v>-21225.010000000002</v>
      </c>
      <c r="R22" s="6">
        <f>SUM(Mountaineer:Greenbrier!R22)</f>
        <v>-3183.7499999999995</v>
      </c>
      <c r="S22" s="6">
        <f>SUM(Mountaineer:Greenbrier!S22)</f>
        <v>-18041.259999999998</v>
      </c>
      <c r="T22" s="14"/>
    </row>
    <row r="23" spans="1:20" ht="15" customHeight="1" x14ac:dyDescent="0.25">
      <c r="A23" s="18">
        <f>Mountaineer!A23</f>
        <v>45941</v>
      </c>
      <c r="B23" s="6">
        <f>SUM(Mountaineer:Greenbrier!B23)</f>
        <v>1021796.810002</v>
      </c>
      <c r="C23" s="6">
        <f>SUM(Mountaineer:Greenbrier!C23)</f>
        <v>-10128</v>
      </c>
      <c r="D23" s="6">
        <f>SUM(Mountaineer:Greenbrier!D23)</f>
        <v>-923366.23999699997</v>
      </c>
      <c r="E23" s="6">
        <f>SUM(Mountaineer:Greenbrier!E23)</f>
        <v>88302.57000500006</v>
      </c>
      <c r="F23" s="12"/>
      <c r="G23" s="6">
        <f>SUM(Mountaineer:Greenbrier!G23)</f>
        <v>10582386.73</v>
      </c>
      <c r="H23" s="6">
        <f>SUM(Mountaineer:Greenbrier!H23)</f>
        <v>-14845.619999999999</v>
      </c>
      <c r="I23" s="6">
        <f>SUM(Mountaineer:Greenbrier!I23)</f>
        <v>-9152757.029935997</v>
      </c>
      <c r="J23" s="6">
        <f>SUM(Mountaineer:Greenbrier!J23)</f>
        <v>1414784.080064002</v>
      </c>
      <c r="K23" s="12"/>
      <c r="L23" s="6">
        <f>SUM(Mountaineer:Greenbrier!L23)</f>
        <v>11604183.540002</v>
      </c>
      <c r="M23" s="6">
        <f>SUM(Mountaineer:Greenbrier!M23)</f>
        <v>-24973.619999999995</v>
      </c>
      <c r="N23" s="6">
        <f>SUM(Mountaineer:Greenbrier!N23)</f>
        <v>-10076123.269932996</v>
      </c>
      <c r="O23" s="6">
        <f>SUM(Mountaineer:Greenbrier!O23)</f>
        <v>1503086.6500690021</v>
      </c>
      <c r="P23" s="12"/>
      <c r="Q23" s="6">
        <f>SUM(Mountaineer:Greenbrier!Q23)</f>
        <v>150308.66</v>
      </c>
      <c r="R23" s="6">
        <f>SUM(Mountaineer:Greenbrier!R23)</f>
        <v>22546.3</v>
      </c>
      <c r="S23" s="6">
        <f>SUM(Mountaineer:Greenbrier!S23)</f>
        <v>127762.35999999999</v>
      </c>
      <c r="T23" s="14"/>
    </row>
    <row r="24" spans="1:20" ht="15" customHeight="1" x14ac:dyDescent="0.25">
      <c r="A24" s="18">
        <f>Mountaineer!A24</f>
        <v>45948</v>
      </c>
      <c r="B24" s="6">
        <f>SUM(Mountaineer:Greenbrier!B24)</f>
        <v>965797.23002899997</v>
      </c>
      <c r="C24" s="6">
        <f>SUM(Mountaineer:Greenbrier!C24)</f>
        <v>-1838.0000009999999</v>
      </c>
      <c r="D24" s="6">
        <f>SUM(Mountaineer:Greenbrier!D24)</f>
        <v>-803621.10000099998</v>
      </c>
      <c r="E24" s="6">
        <f>SUM(Mountaineer:Greenbrier!E24)</f>
        <v>160338.13002700001</v>
      </c>
      <c r="F24" s="12"/>
      <c r="G24" s="6">
        <f>SUM(Mountaineer:Greenbrier!G24)</f>
        <v>10243489.840000002</v>
      </c>
      <c r="H24" s="6">
        <f>SUM(Mountaineer:Greenbrier!H24)</f>
        <v>-21098.629999999997</v>
      </c>
      <c r="I24" s="6">
        <f>SUM(Mountaineer:Greenbrier!I24)</f>
        <v>-8777582.2599999998</v>
      </c>
      <c r="J24" s="6">
        <f>SUM(Mountaineer:Greenbrier!J24)</f>
        <v>1444808.9500000011</v>
      </c>
      <c r="K24" s="12"/>
      <c r="L24" s="6">
        <f>SUM(Mountaineer:Greenbrier!L24)</f>
        <v>11209287.070029002</v>
      </c>
      <c r="M24" s="6">
        <f>SUM(Mountaineer:Greenbrier!M24)</f>
        <v>-22936.630000999998</v>
      </c>
      <c r="N24" s="6">
        <f>SUM(Mountaineer:Greenbrier!N24)</f>
        <v>-9581203.3600010015</v>
      </c>
      <c r="O24" s="6">
        <f>SUM(Mountaineer:Greenbrier!O24)</f>
        <v>1605147.080027001</v>
      </c>
      <c r="P24" s="12"/>
      <c r="Q24" s="6">
        <f>SUM(Mountaineer:Greenbrier!Q24)</f>
        <v>160514.73000000001</v>
      </c>
      <c r="R24" s="6">
        <f>SUM(Mountaineer:Greenbrier!R24)</f>
        <v>24077.22</v>
      </c>
      <c r="S24" s="6">
        <f>SUM(Mountaineer:Greenbrier!S24)</f>
        <v>136437.51</v>
      </c>
      <c r="T24" s="14"/>
    </row>
    <row r="25" spans="1:20" ht="15" customHeight="1" x14ac:dyDescent="0.25">
      <c r="A25" s="18">
        <f>Mountaineer!A25</f>
        <v>45955</v>
      </c>
      <c r="B25" s="6">
        <f>SUM(Mountaineer:Greenbrier!B25)</f>
        <v>1059766.33</v>
      </c>
      <c r="C25" s="6">
        <f>SUM(Mountaineer:Greenbrier!C25)</f>
        <v>-15119</v>
      </c>
      <c r="D25" s="6">
        <f>SUM(Mountaineer:Greenbrier!D25)</f>
        <v>-1097741.51</v>
      </c>
      <c r="E25" s="6">
        <f>SUM(Mountaineer:Greenbrier!E25)</f>
        <v>-53094.179999999993</v>
      </c>
      <c r="F25" s="12"/>
      <c r="G25" s="6">
        <f>SUM(Mountaineer:Greenbrier!G25)</f>
        <v>11603207.220000001</v>
      </c>
      <c r="H25" s="6">
        <f>SUM(Mountaineer:Greenbrier!H25)</f>
        <v>-41340.699999999997</v>
      </c>
      <c r="I25" s="6">
        <f>SUM(Mountaineer:Greenbrier!I25)</f>
        <v>-10690140.369999999</v>
      </c>
      <c r="J25" s="6">
        <f>SUM(Mountaineer:Greenbrier!J25)</f>
        <v>871726.14999999979</v>
      </c>
      <c r="K25" s="12"/>
      <c r="L25" s="6">
        <f>SUM(Mountaineer:Greenbrier!L25)</f>
        <v>12662973.550000001</v>
      </c>
      <c r="M25" s="6">
        <f>SUM(Mountaineer:Greenbrier!M25)</f>
        <v>-56459.7</v>
      </c>
      <c r="N25" s="6">
        <f>SUM(Mountaineer:Greenbrier!N25)</f>
        <v>-11787881.880000001</v>
      </c>
      <c r="O25" s="6">
        <f>SUM(Mountaineer:Greenbrier!O25)</f>
        <v>818631.96999999974</v>
      </c>
      <c r="P25" s="12"/>
      <c r="Q25" s="6">
        <f>SUM(Mountaineer:Greenbrier!Q25)</f>
        <v>81863.199999999997</v>
      </c>
      <c r="R25" s="6">
        <f>SUM(Mountaineer:Greenbrier!R25)</f>
        <v>12279.47</v>
      </c>
      <c r="S25" s="6">
        <f>SUM(Mountaineer:Greenbrier!S25)</f>
        <v>69583.73</v>
      </c>
      <c r="T25" s="14"/>
    </row>
    <row r="26" spans="1:20" ht="15" customHeight="1" x14ac:dyDescent="0.25">
      <c r="A26" s="18">
        <f>Mountaineer!A26</f>
        <v>45962</v>
      </c>
      <c r="B26" s="6">
        <f>SUM(Mountaineer:Greenbrier!B26)</f>
        <v>1102691.54</v>
      </c>
      <c r="C26" s="6">
        <f>SUM(Mountaineer:Greenbrier!C26)</f>
        <v>-7909</v>
      </c>
      <c r="D26" s="6">
        <f>SUM(Mountaineer:Greenbrier!D26)</f>
        <v>-986053.96</v>
      </c>
      <c r="E26" s="6">
        <f>SUM(Mountaineer:Greenbrier!E26)</f>
        <v>108728.58000000003</v>
      </c>
      <c r="F26" s="12"/>
      <c r="G26" s="6">
        <f>SUM(Mountaineer:Greenbrier!G26)</f>
        <v>11434099.970000001</v>
      </c>
      <c r="H26" s="6">
        <f>SUM(Mountaineer:Greenbrier!H26)</f>
        <v>-16478.760000000002</v>
      </c>
      <c r="I26" s="6">
        <f>SUM(Mountaineer:Greenbrier!I26)</f>
        <v>-9607503.459999999</v>
      </c>
      <c r="J26" s="6">
        <f>SUM(Mountaineer:Greenbrier!J26)</f>
        <v>1810117.7500000009</v>
      </c>
      <c r="K26" s="12"/>
      <c r="L26" s="6">
        <f>SUM(Mountaineer:Greenbrier!L26)</f>
        <v>12536791.510000002</v>
      </c>
      <c r="M26" s="6">
        <f>SUM(Mountaineer:Greenbrier!M26)</f>
        <v>-24387.760000000002</v>
      </c>
      <c r="N26" s="6">
        <f>SUM(Mountaineer:Greenbrier!N26)</f>
        <v>-10593557.42</v>
      </c>
      <c r="O26" s="6">
        <f>SUM(Mountaineer:Greenbrier!O26)</f>
        <v>1918846.330000001</v>
      </c>
      <c r="P26" s="12"/>
      <c r="Q26" s="6">
        <f>SUM(Mountaineer:Greenbrier!Q26)</f>
        <v>191884.62</v>
      </c>
      <c r="R26" s="6">
        <f>SUM(Mountaineer:Greenbrier!R26)</f>
        <v>28782.699999999997</v>
      </c>
      <c r="S26" s="6">
        <f>SUM(Mountaineer:Greenbrier!S26)</f>
        <v>163101.92000000004</v>
      </c>
      <c r="T26" s="14"/>
    </row>
    <row r="27" spans="1:20" ht="15" customHeight="1" x14ac:dyDescent="0.25">
      <c r="A27" s="18">
        <f>Mountaineer!A27</f>
        <v>45969</v>
      </c>
      <c r="B27" s="6">
        <f>SUM(Mountaineer:Greenbrier!B27)</f>
        <v>950081.44000000006</v>
      </c>
      <c r="C27" s="6">
        <f>SUM(Mountaineer:Greenbrier!C27)</f>
        <v>-2896</v>
      </c>
      <c r="D27" s="6">
        <f>SUM(Mountaineer:Greenbrier!D27)</f>
        <v>-762977.12999999989</v>
      </c>
      <c r="E27" s="6">
        <f>SUM(Mountaineer:Greenbrier!E27)</f>
        <v>184208.31000000006</v>
      </c>
      <c r="F27" s="12"/>
      <c r="G27" s="6">
        <f>SUM(Mountaineer:Greenbrier!G27)</f>
        <v>10800498.880000001</v>
      </c>
      <c r="H27" s="6">
        <f>SUM(Mountaineer:Greenbrier!H27)</f>
        <v>-13004.359999999999</v>
      </c>
      <c r="I27" s="6">
        <f>SUM(Mountaineer:Greenbrier!I27)</f>
        <v>-8720679.8200000003</v>
      </c>
      <c r="J27" s="6">
        <f>SUM(Mountaineer:Greenbrier!J27)</f>
        <v>2066814.7000000002</v>
      </c>
      <c r="K27" s="12"/>
      <c r="L27" s="6">
        <f>SUM(Mountaineer:Greenbrier!L27)</f>
        <v>11750580.32</v>
      </c>
      <c r="M27" s="6">
        <f>SUM(Mountaineer:Greenbrier!M27)</f>
        <v>-15900.36</v>
      </c>
      <c r="N27" s="6">
        <f>SUM(Mountaineer:Greenbrier!N27)</f>
        <v>-9483656.9499999993</v>
      </c>
      <c r="O27" s="6">
        <f>SUM(Mountaineer:Greenbrier!O27)</f>
        <v>2251023.0100000002</v>
      </c>
      <c r="P27" s="12"/>
      <c r="Q27" s="6">
        <f>SUM(Mountaineer:Greenbrier!Q27)</f>
        <v>225102.31000000003</v>
      </c>
      <c r="R27" s="6">
        <f>SUM(Mountaineer:Greenbrier!R27)</f>
        <v>33765.35</v>
      </c>
      <c r="S27" s="6">
        <f>SUM(Mountaineer:Greenbrier!S27)</f>
        <v>191336.95999999999</v>
      </c>
      <c r="T27" s="14"/>
    </row>
    <row r="28" spans="1:20" ht="15" customHeight="1" x14ac:dyDescent="0.25">
      <c r="A28" s="18">
        <f>Mountaineer!A28</f>
        <v>45976</v>
      </c>
      <c r="B28" s="6">
        <f>SUM(Mountaineer:Greenbrier!B28)</f>
        <v>907407.31</v>
      </c>
      <c r="C28" s="6">
        <f>SUM(Mountaineer:Greenbrier!C28)</f>
        <v>-5946</v>
      </c>
      <c r="D28" s="6">
        <f>SUM(Mountaineer:Greenbrier!D28)</f>
        <v>-683039.57</v>
      </c>
      <c r="E28" s="6">
        <f>SUM(Mountaineer:Greenbrier!E28)</f>
        <v>218421.74000000005</v>
      </c>
      <c r="F28" s="12"/>
      <c r="G28" s="6">
        <f>SUM(Mountaineer:Greenbrier!G28)</f>
        <v>10698714.969999999</v>
      </c>
      <c r="H28" s="6">
        <f>SUM(Mountaineer:Greenbrier!H28)</f>
        <v>-11789.84</v>
      </c>
      <c r="I28" s="6">
        <f>SUM(Mountaineer:Greenbrier!I28)</f>
        <v>-9273524.0300000012</v>
      </c>
      <c r="J28" s="6">
        <f>SUM(Mountaineer:Greenbrier!J28)</f>
        <v>1413401.0999999996</v>
      </c>
      <c r="K28" s="12"/>
      <c r="L28" s="6">
        <f>SUM(Mountaineer:Greenbrier!L28)</f>
        <v>11606122.280000001</v>
      </c>
      <c r="M28" s="6">
        <f>SUM(Mountaineer:Greenbrier!M28)</f>
        <v>-17735.84</v>
      </c>
      <c r="N28" s="6">
        <f>SUM(Mountaineer:Greenbrier!N28)</f>
        <v>-9956563.6000000015</v>
      </c>
      <c r="O28" s="6">
        <f>SUM(Mountaineer:Greenbrier!O28)</f>
        <v>1631822.8399999999</v>
      </c>
      <c r="P28" s="12"/>
      <c r="Q28" s="6">
        <f>SUM(Mountaineer:Greenbrier!Q28)</f>
        <v>163182.28999999998</v>
      </c>
      <c r="R28" s="6">
        <f>SUM(Mountaineer:Greenbrier!R28)</f>
        <v>24477.35</v>
      </c>
      <c r="S28" s="6">
        <f>SUM(Mountaineer:Greenbrier!S28)</f>
        <v>138704.94</v>
      </c>
      <c r="T28" s="14"/>
    </row>
    <row r="29" spans="1:20" ht="15" customHeight="1" x14ac:dyDescent="0.25">
      <c r="A29" s="18">
        <f>Mountaineer!A29</f>
        <v>45983</v>
      </c>
      <c r="B29" s="6">
        <f>SUM(Mountaineer:Greenbrier!B29)</f>
        <v>996820.82000000007</v>
      </c>
      <c r="C29" s="6">
        <f>SUM(Mountaineer:Greenbrier!C29)</f>
        <v>-2390</v>
      </c>
      <c r="D29" s="6">
        <f>SUM(Mountaineer:Greenbrier!D29)</f>
        <v>-929402.4</v>
      </c>
      <c r="E29" s="6">
        <f>SUM(Mountaineer:Greenbrier!E29)</f>
        <v>65028.42</v>
      </c>
      <c r="F29" s="12"/>
      <c r="G29" s="6">
        <f>SUM(Mountaineer:Greenbrier!G29)</f>
        <v>10595576.84</v>
      </c>
      <c r="H29" s="6">
        <f>SUM(Mountaineer:Greenbrier!H29)</f>
        <v>-14647.43</v>
      </c>
      <c r="I29" s="6">
        <f>SUM(Mountaineer:Greenbrier!I29)</f>
        <v>-9001442.7400000002</v>
      </c>
      <c r="J29" s="6">
        <f>SUM(Mountaineer:Greenbrier!J29)</f>
        <v>1579486.6699999997</v>
      </c>
      <c r="K29" s="12"/>
      <c r="L29" s="6">
        <f>SUM(Mountaineer:Greenbrier!L29)</f>
        <v>11592397.660000002</v>
      </c>
      <c r="M29" s="6">
        <f>SUM(Mountaineer:Greenbrier!M29)</f>
        <v>-17037.43</v>
      </c>
      <c r="N29" s="6">
        <f>SUM(Mountaineer:Greenbrier!N29)</f>
        <v>-9930845.1400000006</v>
      </c>
      <c r="O29" s="6">
        <f>SUM(Mountaineer:Greenbrier!O29)</f>
        <v>1644515.0899999996</v>
      </c>
      <c r="P29" s="12"/>
      <c r="Q29" s="6">
        <f>SUM(Mountaineer:Greenbrier!Q29)</f>
        <v>164451.50999999998</v>
      </c>
      <c r="R29" s="6">
        <f>SUM(Mountaineer:Greenbrier!R29)</f>
        <v>24667.72</v>
      </c>
      <c r="S29" s="6">
        <f>SUM(Mountaineer:Greenbrier!S29)</f>
        <v>139783.79</v>
      </c>
      <c r="T29" s="14"/>
    </row>
    <row r="30" spans="1:20" ht="15" customHeight="1" x14ac:dyDescent="0.25">
      <c r="A30" s="18">
        <f>Mountaineer!A30</f>
        <v>45990</v>
      </c>
      <c r="B30" s="6">
        <f>SUM(Mountaineer:Greenbrier!B30)</f>
        <v>1237096.25</v>
      </c>
      <c r="C30" s="6">
        <f>SUM(Mountaineer:Greenbrier!C30)</f>
        <v>-7641</v>
      </c>
      <c r="D30" s="6">
        <f>SUM(Mountaineer:Greenbrier!D30)</f>
        <v>-1123839.19</v>
      </c>
      <c r="E30" s="6">
        <f>SUM(Mountaineer:Greenbrier!E30)</f>
        <v>105616.06000000006</v>
      </c>
      <c r="F30" s="12"/>
      <c r="G30" s="6">
        <f>SUM(Mountaineer:Greenbrier!G30)</f>
        <v>13177328.09</v>
      </c>
      <c r="H30" s="6">
        <f>SUM(Mountaineer:Greenbrier!H30)</f>
        <v>-12338.99</v>
      </c>
      <c r="I30" s="6">
        <f>SUM(Mountaineer:Greenbrier!I30)</f>
        <v>-11657622.73</v>
      </c>
      <c r="J30" s="6">
        <f>SUM(Mountaineer:Greenbrier!J30)</f>
        <v>1507366.3700000006</v>
      </c>
      <c r="K30" s="12"/>
      <c r="L30" s="6">
        <f>SUM(Mountaineer:Greenbrier!L30)</f>
        <v>14414424.34</v>
      </c>
      <c r="M30" s="6">
        <f>SUM(Mountaineer:Greenbrier!M30)</f>
        <v>-19979.990000000002</v>
      </c>
      <c r="N30" s="6">
        <f>SUM(Mountaineer:Greenbrier!N30)</f>
        <v>-12781461.92</v>
      </c>
      <c r="O30" s="6">
        <f>SUM(Mountaineer:Greenbrier!O30)</f>
        <v>1612982.4300000006</v>
      </c>
      <c r="P30" s="12"/>
      <c r="Q30" s="6">
        <f>SUM(Mountaineer:Greenbrier!Q30)</f>
        <v>161298.25</v>
      </c>
      <c r="R30" s="6">
        <f>SUM(Mountaineer:Greenbrier!R30)</f>
        <v>24194.739999999998</v>
      </c>
      <c r="S30" s="6">
        <f>SUM(Mountaineer:Greenbrier!S30)</f>
        <v>137103.51</v>
      </c>
      <c r="T30" s="14"/>
    </row>
    <row r="31" spans="1:20" ht="15" customHeight="1" x14ac:dyDescent="0.25">
      <c r="A31" s="18">
        <f>Mountaineer!A31</f>
        <v>45997</v>
      </c>
      <c r="B31" s="6">
        <f>SUM(Mountaineer:Greenbrier!B31)</f>
        <v>942536.92999999993</v>
      </c>
      <c r="C31" s="6">
        <f>SUM(Mountaineer:Greenbrier!C31)</f>
        <v>-2925</v>
      </c>
      <c r="D31" s="6">
        <f>SUM(Mountaineer:Greenbrier!D31)</f>
        <v>-775906.24</v>
      </c>
      <c r="E31" s="6">
        <f>SUM(Mountaineer:Greenbrier!E31)</f>
        <v>163705.68999999994</v>
      </c>
      <c r="F31" s="12"/>
      <c r="G31" s="6">
        <f>SUM(Mountaineer:Greenbrier!G31)</f>
        <v>10146016.009999998</v>
      </c>
      <c r="H31" s="6">
        <f>SUM(Mountaineer:Greenbrier!H31)</f>
        <v>-17114.440000000002</v>
      </c>
      <c r="I31" s="6">
        <f>SUM(Mountaineer:Greenbrier!I31)</f>
        <v>-8107443.2400000002</v>
      </c>
      <c r="J31" s="6">
        <f>SUM(Mountaineer:Greenbrier!J31)</f>
        <v>2021458.33</v>
      </c>
      <c r="K31" s="12"/>
      <c r="L31" s="6">
        <f>SUM(Mountaineer:Greenbrier!L31)</f>
        <v>11088552.939999998</v>
      </c>
      <c r="M31" s="6">
        <f>SUM(Mountaineer:Greenbrier!M31)</f>
        <v>-20039.440000000002</v>
      </c>
      <c r="N31" s="6">
        <f>SUM(Mountaineer:Greenbrier!N31)</f>
        <v>-8883349.4800000004</v>
      </c>
      <c r="O31" s="6">
        <f>SUM(Mountaineer:Greenbrier!O31)</f>
        <v>2185164.02</v>
      </c>
      <c r="P31" s="12"/>
      <c r="Q31" s="6">
        <f>SUM(Mountaineer:Greenbrier!Q31)</f>
        <v>218516.4</v>
      </c>
      <c r="R31" s="6">
        <f>SUM(Mountaineer:Greenbrier!R31)</f>
        <v>32777.46</v>
      </c>
      <c r="S31" s="6">
        <f>SUM(Mountaineer:Greenbrier!S31)</f>
        <v>185738.94</v>
      </c>
      <c r="T31" s="14"/>
    </row>
    <row r="32" spans="1:20" ht="15" customHeight="1" x14ac:dyDescent="0.25">
      <c r="A32" s="18">
        <f>Mountaineer!A32</f>
        <v>46004</v>
      </c>
      <c r="B32" s="6">
        <f>SUM(Mountaineer:Greenbrier!B32)</f>
        <v>600859.89999999991</v>
      </c>
      <c r="C32" s="6">
        <f>SUM(Mountaineer:Greenbrier!C32)</f>
        <v>-938.5</v>
      </c>
      <c r="D32" s="6">
        <f>SUM(Mountaineer:Greenbrier!D32)</f>
        <v>-492726.9</v>
      </c>
      <c r="E32" s="6">
        <f>SUM(Mountaineer:Greenbrier!E32)</f>
        <v>107194.5</v>
      </c>
      <c r="F32" s="12"/>
      <c r="G32" s="6">
        <f>SUM(Mountaineer:Greenbrier!G32)</f>
        <v>8318238.2500000009</v>
      </c>
      <c r="H32" s="6">
        <f>SUM(Mountaineer:Greenbrier!H32)</f>
        <v>-13359.989999999998</v>
      </c>
      <c r="I32" s="6">
        <f>SUM(Mountaineer:Greenbrier!I32)</f>
        <v>-7215957.1500000004</v>
      </c>
      <c r="J32" s="6">
        <f>SUM(Mountaineer:Greenbrier!J32)</f>
        <v>1088921.1099999999</v>
      </c>
      <c r="K32" s="12"/>
      <c r="L32" s="6">
        <f>SUM(Mountaineer:Greenbrier!L32)</f>
        <v>8919098.1500000004</v>
      </c>
      <c r="M32" s="6">
        <f>SUM(Mountaineer:Greenbrier!M32)</f>
        <v>-14298.489999999998</v>
      </c>
      <c r="N32" s="6">
        <f>SUM(Mountaineer:Greenbrier!N32)</f>
        <v>-7708684.0499999998</v>
      </c>
      <c r="O32" s="6">
        <f>SUM(Mountaineer:Greenbrier!O32)</f>
        <v>1196115.6099999999</v>
      </c>
      <c r="P32" s="12"/>
      <c r="Q32" s="6">
        <f>SUM(Mountaineer:Greenbrier!Q32)</f>
        <v>119611.56999999999</v>
      </c>
      <c r="R32" s="6">
        <f>SUM(Mountaineer:Greenbrier!R32)</f>
        <v>17941.73</v>
      </c>
      <c r="S32" s="6">
        <f>SUM(Mountaineer:Greenbrier!S32)</f>
        <v>101669.84000000001</v>
      </c>
      <c r="T32" s="14"/>
    </row>
    <row r="33" spans="1:20" ht="15" customHeight="1" x14ac:dyDescent="0.25">
      <c r="A33" s="18">
        <f>Mountaineer!A33</f>
        <v>46011</v>
      </c>
      <c r="B33" s="6">
        <f>SUM(Mountaineer:Greenbrier!B33)</f>
        <v>1001588.71</v>
      </c>
      <c r="C33" s="6">
        <f>SUM(Mountaineer:Greenbrier!C33)</f>
        <v>-2492</v>
      </c>
      <c r="D33" s="6">
        <f>SUM(Mountaineer:Greenbrier!D33)</f>
        <v>-846785.5</v>
      </c>
      <c r="E33" s="6">
        <f>SUM(Mountaineer:Greenbrier!E33)</f>
        <v>152311.21000000002</v>
      </c>
      <c r="F33" s="12"/>
      <c r="G33" s="6">
        <f>SUM(Mountaineer:Greenbrier!G33)</f>
        <v>10594132.16</v>
      </c>
      <c r="H33" s="6">
        <f>SUM(Mountaineer:Greenbrier!H33)</f>
        <v>-17767.849999999999</v>
      </c>
      <c r="I33" s="6">
        <f>SUM(Mountaineer:Greenbrier!I33)</f>
        <v>-9554754.8099999987</v>
      </c>
      <c r="J33" s="6">
        <f>SUM(Mountaineer:Greenbrier!J33)</f>
        <v>1021609.4999999995</v>
      </c>
      <c r="K33" s="12"/>
      <c r="L33" s="6">
        <f>SUM(Mountaineer:Greenbrier!L33)</f>
        <v>11595720.869999999</v>
      </c>
      <c r="M33" s="6">
        <f>SUM(Mountaineer:Greenbrier!M33)</f>
        <v>-20259.849999999999</v>
      </c>
      <c r="N33" s="6">
        <f>SUM(Mountaineer:Greenbrier!N33)</f>
        <v>-10401540.309999999</v>
      </c>
      <c r="O33" s="6">
        <f>SUM(Mountaineer:Greenbrier!O33)</f>
        <v>1173920.7099999995</v>
      </c>
      <c r="P33" s="12"/>
      <c r="Q33" s="6">
        <f>SUM(Mountaineer:Greenbrier!Q33)</f>
        <v>117392.08000000002</v>
      </c>
      <c r="R33" s="6">
        <f>SUM(Mountaineer:Greenbrier!R33)</f>
        <v>17608.810000000001</v>
      </c>
      <c r="S33" s="6">
        <f>SUM(Mountaineer:Greenbrier!S33)</f>
        <v>99783.26999999999</v>
      </c>
      <c r="T33" s="14"/>
    </row>
    <row r="34" spans="1:20" ht="15" customHeight="1" x14ac:dyDescent="0.25">
      <c r="A34" s="18">
        <f>Mountaineer!A34</f>
        <v>46018</v>
      </c>
      <c r="B34" s="6">
        <f>SUM(Mountaineer:Greenbrier!B34)</f>
        <v>842296.1</v>
      </c>
      <c r="C34" s="6">
        <f>SUM(Mountaineer:Greenbrier!C34)</f>
        <v>-15323.65</v>
      </c>
      <c r="D34" s="6">
        <f>SUM(Mountaineer:Greenbrier!D34)</f>
        <v>-677043.88</v>
      </c>
      <c r="E34" s="6">
        <f>SUM(Mountaineer:Greenbrier!E34)</f>
        <v>149928.57</v>
      </c>
      <c r="F34" s="12"/>
      <c r="G34" s="6">
        <f>SUM(Mountaineer:Greenbrier!G34)</f>
        <v>9995473.8499999996</v>
      </c>
      <c r="H34" s="6">
        <f>SUM(Mountaineer:Greenbrier!H34)</f>
        <v>-12714.52</v>
      </c>
      <c r="I34" s="6">
        <f>SUM(Mountaineer:Greenbrier!I34)</f>
        <v>-8642215.0600000005</v>
      </c>
      <c r="J34" s="6">
        <f>SUM(Mountaineer:Greenbrier!J34)</f>
        <v>1340544.2699999996</v>
      </c>
      <c r="K34" s="12"/>
      <c r="L34" s="6">
        <f>SUM(Mountaineer:Greenbrier!L34)</f>
        <v>10837769.949999999</v>
      </c>
      <c r="M34" s="6">
        <f>SUM(Mountaineer:Greenbrier!M34)</f>
        <v>-28038.17</v>
      </c>
      <c r="N34" s="6">
        <f>SUM(Mountaineer:Greenbrier!N34)</f>
        <v>-9319258.9400000013</v>
      </c>
      <c r="O34" s="6">
        <f>SUM(Mountaineer:Greenbrier!O34)</f>
        <v>1490472.8399999996</v>
      </c>
      <c r="P34" s="12"/>
      <c r="Q34" s="6">
        <f>SUM(Mountaineer:Greenbrier!Q34)</f>
        <v>149047.31</v>
      </c>
      <c r="R34" s="6">
        <f>SUM(Mountaineer:Greenbrier!R34)</f>
        <v>22357.09</v>
      </c>
      <c r="S34" s="6">
        <f>SUM(Mountaineer:Greenbrier!S34)</f>
        <v>126690.22000000002</v>
      </c>
      <c r="T34" s="14"/>
    </row>
    <row r="35" spans="1:20" ht="15" customHeight="1" x14ac:dyDescent="0.25">
      <c r="A35" s="18">
        <f>Mountaineer!A35</f>
        <v>46025</v>
      </c>
      <c r="B35" s="6">
        <f>SUM(Mountaineer:Greenbrier!B35)</f>
        <v>1236033.3799999999</v>
      </c>
      <c r="C35" s="6">
        <f>SUM(Mountaineer:Greenbrier!C35)</f>
        <v>-10867.88</v>
      </c>
      <c r="D35" s="6">
        <f>SUM(Mountaineer:Greenbrier!D35)</f>
        <v>-967514.34</v>
      </c>
      <c r="E35" s="6">
        <f>SUM(Mountaineer:Greenbrier!E35)</f>
        <v>257651.15999999997</v>
      </c>
      <c r="F35" s="12"/>
      <c r="G35" s="6">
        <f>SUM(Mountaineer:Greenbrier!G35)</f>
        <v>11751861.32</v>
      </c>
      <c r="H35" s="6">
        <f>SUM(Mountaineer:Greenbrier!H35)</f>
        <v>-11680.68</v>
      </c>
      <c r="I35" s="6">
        <f>SUM(Mountaineer:Greenbrier!I35)</f>
        <v>-9339484.0999999996</v>
      </c>
      <c r="J35" s="6">
        <f>SUM(Mountaineer:Greenbrier!J35)</f>
        <v>2400696.5399999986</v>
      </c>
      <c r="K35" s="12"/>
      <c r="L35" s="6">
        <f>SUM(Mountaineer:Greenbrier!L35)</f>
        <v>12987894.700000001</v>
      </c>
      <c r="M35" s="6">
        <f>SUM(Mountaineer:Greenbrier!M35)</f>
        <v>-22548.560000000001</v>
      </c>
      <c r="N35" s="6">
        <f>SUM(Mountaineer:Greenbrier!N35)</f>
        <v>-10306998.439999999</v>
      </c>
      <c r="O35" s="6">
        <f>SUM(Mountaineer:Greenbrier!O35)</f>
        <v>2658347.6999999988</v>
      </c>
      <c r="P35" s="12"/>
      <c r="Q35" s="6">
        <f>SUM(Mountaineer:Greenbrier!Q35)</f>
        <v>265834.78000000003</v>
      </c>
      <c r="R35" s="6">
        <f>SUM(Mountaineer:Greenbrier!R35)</f>
        <v>39875.210000000006</v>
      </c>
      <c r="S35" s="6">
        <f>SUM(Mountaineer:Greenbrier!S35)</f>
        <v>225959.56999999998</v>
      </c>
      <c r="T35" s="14"/>
    </row>
    <row r="36" spans="1:20" ht="15" customHeight="1" x14ac:dyDescent="0.25">
      <c r="A36" s="18">
        <f>Mountaineer!A36</f>
        <v>46032</v>
      </c>
      <c r="B36" s="6">
        <f>SUM(Mountaineer:Greenbrier!B36)</f>
        <v>933336.76</v>
      </c>
      <c r="C36" s="6">
        <f>SUM(Mountaineer:Greenbrier!C36)</f>
        <v>-712</v>
      </c>
      <c r="D36" s="6">
        <f>SUM(Mountaineer:Greenbrier!D36)</f>
        <v>-821507.55</v>
      </c>
      <c r="E36" s="6">
        <f>SUM(Mountaineer:Greenbrier!E36)</f>
        <v>111117.21</v>
      </c>
      <c r="F36" s="12"/>
      <c r="G36" s="6">
        <f>SUM(Mountaineer:Greenbrier!G36)</f>
        <v>8965199.7599999998</v>
      </c>
      <c r="H36" s="6">
        <f>SUM(Mountaineer:Greenbrier!H36)</f>
        <v>-21628.730000000003</v>
      </c>
      <c r="I36" s="6">
        <f>SUM(Mountaineer:Greenbrier!I36)</f>
        <v>-8189203.7300000004</v>
      </c>
      <c r="J36" s="6">
        <f>SUM(Mountaineer:Greenbrier!J36)</f>
        <v>754367.30000000051</v>
      </c>
      <c r="K36" s="12"/>
      <c r="L36" s="6">
        <f>SUM(Mountaineer:Greenbrier!L36)</f>
        <v>9898536.5199999996</v>
      </c>
      <c r="M36" s="6">
        <f>SUM(Mountaineer:Greenbrier!M36)</f>
        <v>-22340.730000000003</v>
      </c>
      <c r="N36" s="6">
        <f>SUM(Mountaineer:Greenbrier!N36)</f>
        <v>-9010711.2799999993</v>
      </c>
      <c r="O36" s="6">
        <f>SUM(Mountaineer:Greenbrier!O36)</f>
        <v>865484.51000000047</v>
      </c>
      <c r="P36" s="12"/>
      <c r="Q36" s="6">
        <f>SUM(Mountaineer:Greenbrier!Q36)</f>
        <v>86548.44</v>
      </c>
      <c r="R36" s="6">
        <f>SUM(Mountaineer:Greenbrier!R36)</f>
        <v>12982.269999999999</v>
      </c>
      <c r="S36" s="6">
        <f>SUM(Mountaineer:Greenbrier!S36)</f>
        <v>73566.17</v>
      </c>
      <c r="T36" s="14"/>
    </row>
    <row r="37" spans="1:20" ht="15" customHeight="1" x14ac:dyDescent="0.25">
      <c r="A37" s="18">
        <f>Mountaineer!A37</f>
        <v>46039</v>
      </c>
      <c r="B37" s="6">
        <f>SUM(Mountaineer:Greenbrier!B37)</f>
        <v>850878.37999999989</v>
      </c>
      <c r="C37" s="6">
        <f>SUM(Mountaineer:Greenbrier!C37)</f>
        <v>-4180.2</v>
      </c>
      <c r="D37" s="6">
        <f>SUM(Mountaineer:Greenbrier!D37)</f>
        <v>-851490.72</v>
      </c>
      <c r="E37" s="6">
        <f>SUM(Mountaineer:Greenbrier!E37)</f>
        <v>-4792.5400000000227</v>
      </c>
      <c r="F37" s="12"/>
      <c r="G37" s="6">
        <f>SUM(Mountaineer:Greenbrier!G37)</f>
        <v>9425690.3400000017</v>
      </c>
      <c r="H37" s="6">
        <f>SUM(Mountaineer:Greenbrier!H37)</f>
        <v>-19479.160000000003</v>
      </c>
      <c r="I37" s="6">
        <f>SUM(Mountaineer:Greenbrier!I37)</f>
        <v>-7507959.5599999996</v>
      </c>
      <c r="J37" s="6">
        <f>SUM(Mountaineer:Greenbrier!J37)</f>
        <v>1898251.62</v>
      </c>
      <c r="K37" s="12"/>
      <c r="L37" s="6">
        <f>SUM(Mountaineer:Greenbrier!L37)</f>
        <v>10276568.720000003</v>
      </c>
      <c r="M37" s="6">
        <f>SUM(Mountaineer:Greenbrier!M37)</f>
        <v>-23659.360000000001</v>
      </c>
      <c r="N37" s="6">
        <f>SUM(Mountaineer:Greenbrier!N37)</f>
        <v>-8359450.2800000003</v>
      </c>
      <c r="O37" s="6">
        <f>SUM(Mountaineer:Greenbrier!O37)</f>
        <v>1893459.08</v>
      </c>
      <c r="P37" s="12"/>
      <c r="Q37" s="6">
        <f>SUM(Mountaineer:Greenbrier!Q37)</f>
        <v>189345.91999999998</v>
      </c>
      <c r="R37" s="6">
        <f>SUM(Mountaineer:Greenbrier!R37)</f>
        <v>28401.9</v>
      </c>
      <c r="S37" s="6">
        <f>SUM(Mountaineer:Greenbrier!S37)</f>
        <v>160944.01999999999</v>
      </c>
      <c r="T37" s="14"/>
    </row>
    <row r="38" spans="1:20" ht="15" customHeight="1" x14ac:dyDescent="0.25">
      <c r="A38" s="18">
        <f>Mountaineer!A38</f>
        <v>46046</v>
      </c>
      <c r="B38" s="6">
        <f>SUM(Mountaineer:Greenbrier!B38)</f>
        <v>822005.96</v>
      </c>
      <c r="C38" s="6">
        <f>SUM(Mountaineer:Greenbrier!C38)</f>
        <v>-5575</v>
      </c>
      <c r="D38" s="6">
        <f>SUM(Mountaineer:Greenbrier!D38)</f>
        <v>-907511.96</v>
      </c>
      <c r="E38" s="6">
        <f>SUM(Mountaineer:Greenbrier!E38)</f>
        <v>-91081.000000000044</v>
      </c>
      <c r="F38" s="12"/>
      <c r="G38" s="6">
        <f>SUM(Mountaineer:Greenbrier!G38)</f>
        <v>9262617.379999999</v>
      </c>
      <c r="H38" s="6">
        <f>SUM(Mountaineer:Greenbrier!H38)</f>
        <v>-25367.29</v>
      </c>
      <c r="I38" s="6">
        <f>SUM(Mountaineer:Greenbrier!I38)</f>
        <v>-7904478.2200000007</v>
      </c>
      <c r="J38" s="6">
        <f>SUM(Mountaineer:Greenbrier!J38)</f>
        <v>1332771.8699999992</v>
      </c>
      <c r="K38" s="12"/>
      <c r="L38" s="6">
        <f>SUM(Mountaineer:Greenbrier!L38)</f>
        <v>10084623.34</v>
      </c>
      <c r="M38" s="6">
        <f>SUM(Mountaineer:Greenbrier!M38)</f>
        <v>-30942.29</v>
      </c>
      <c r="N38" s="6">
        <f>SUM(Mountaineer:Greenbrier!N38)</f>
        <v>-8811990.1799999997</v>
      </c>
      <c r="O38" s="6">
        <f>SUM(Mountaineer:Greenbrier!O38)</f>
        <v>1241690.8699999992</v>
      </c>
      <c r="P38" s="12"/>
      <c r="Q38" s="6">
        <f>SUM(Mountaineer:Greenbrier!Q38)</f>
        <v>124169.09000000001</v>
      </c>
      <c r="R38" s="6">
        <f>SUM(Mountaineer:Greenbrier!R38)</f>
        <v>18625.37</v>
      </c>
      <c r="S38" s="6">
        <f>SUM(Mountaineer:Greenbrier!S38)</f>
        <v>105543.72</v>
      </c>
      <c r="T38" s="14"/>
    </row>
    <row r="39" spans="1:20" ht="15" customHeight="1" x14ac:dyDescent="0.25">
      <c r="A39" s="18">
        <f>Mountaineer!A39</f>
        <v>46053</v>
      </c>
      <c r="B39" s="6">
        <f>SUM(Mountaineer:Greenbrier!B39)</f>
        <v>563456.21</v>
      </c>
      <c r="C39" s="6">
        <f>SUM(Mountaineer:Greenbrier!C39)</f>
        <v>-12188</v>
      </c>
      <c r="D39" s="6">
        <f>SUM(Mountaineer:Greenbrier!D39)</f>
        <v>-608464.23</v>
      </c>
      <c r="E39" s="6">
        <f>SUM(Mountaineer:Greenbrier!E39)</f>
        <v>-57196.020000000019</v>
      </c>
      <c r="F39" s="12"/>
      <c r="G39" s="6">
        <f>SUM(Mountaineer:Greenbrier!G39)</f>
        <v>9591487.7100000009</v>
      </c>
      <c r="H39" s="6">
        <f>SUM(Mountaineer:Greenbrier!H39)</f>
        <v>-25205.360000000001</v>
      </c>
      <c r="I39" s="6">
        <f>SUM(Mountaineer:Greenbrier!I39)</f>
        <v>-9071299.0800000001</v>
      </c>
      <c r="J39" s="6">
        <f>SUM(Mountaineer:Greenbrier!J39)</f>
        <v>494983.27000000054</v>
      </c>
      <c r="K39" s="12"/>
      <c r="L39" s="6">
        <f>SUM(Mountaineer:Greenbrier!L39)</f>
        <v>10154943.92</v>
      </c>
      <c r="M39" s="6">
        <f>SUM(Mountaineer:Greenbrier!M39)</f>
        <v>-37393.360000000001</v>
      </c>
      <c r="N39" s="6">
        <f>SUM(Mountaineer:Greenbrier!N39)</f>
        <v>-9679763.3100000005</v>
      </c>
      <c r="O39" s="6">
        <f>SUM(Mountaineer:Greenbrier!O39)</f>
        <v>437787.25000000052</v>
      </c>
      <c r="P39" s="12"/>
      <c r="Q39" s="6">
        <f>SUM(Mountaineer:Greenbrier!Q39)</f>
        <v>43778.710000000006</v>
      </c>
      <c r="R39" s="6">
        <f>SUM(Mountaineer:Greenbrier!R39)</f>
        <v>6566.8</v>
      </c>
      <c r="S39" s="6">
        <f>SUM(Mountaineer:Greenbrier!S39)</f>
        <v>37211.910000000003</v>
      </c>
      <c r="T39" s="14"/>
    </row>
    <row r="40" spans="1:20" ht="15" customHeight="1" x14ac:dyDescent="0.25">
      <c r="A40" s="18">
        <f>Mountaineer!A40</f>
        <v>46060</v>
      </c>
      <c r="B40" s="6">
        <f>SUM(Mountaineer:Greenbrier!B40)</f>
        <v>776875.19000000006</v>
      </c>
      <c r="C40" s="6">
        <f>SUM(Mountaineer:Greenbrier!C40)</f>
        <v>-11516</v>
      </c>
      <c r="D40" s="6">
        <f>SUM(Mountaineer:Greenbrier!D40)</f>
        <v>-650421.60000000009</v>
      </c>
      <c r="E40" s="6">
        <f>SUM(Mountaineer:Greenbrier!E40)</f>
        <v>114937.59000000003</v>
      </c>
      <c r="F40" s="12"/>
      <c r="G40" s="6">
        <f>SUM(Mountaineer:Greenbrier!G40)</f>
        <v>8221232.9900000002</v>
      </c>
      <c r="H40" s="6">
        <f>SUM(Mountaineer:Greenbrier!H40)</f>
        <v>-16523.960000000003</v>
      </c>
      <c r="I40" s="6">
        <f>SUM(Mountaineer:Greenbrier!I40)</f>
        <v>-7101487.8399999999</v>
      </c>
      <c r="J40" s="6">
        <f>SUM(Mountaineer:Greenbrier!J40)</f>
        <v>1103221.1900000004</v>
      </c>
      <c r="K40" s="12"/>
      <c r="L40" s="6">
        <f>SUM(Mountaineer:Greenbrier!L40)</f>
        <v>8998108.1800000016</v>
      </c>
      <c r="M40" s="6">
        <f>SUM(Mountaineer:Greenbrier!M40)</f>
        <v>-28039.960000000003</v>
      </c>
      <c r="N40" s="6">
        <f>SUM(Mountaineer:Greenbrier!N40)</f>
        <v>-7751909.4400000004</v>
      </c>
      <c r="O40" s="6">
        <f>SUM(Mountaineer:Greenbrier!O40)</f>
        <v>1218158.7800000005</v>
      </c>
      <c r="P40" s="12"/>
      <c r="Q40" s="6">
        <f>SUM(Mountaineer:Greenbrier!Q40)</f>
        <v>121815.88999999998</v>
      </c>
      <c r="R40" s="6">
        <f>SUM(Mountaineer:Greenbrier!R40)</f>
        <v>18272.38</v>
      </c>
      <c r="S40" s="6">
        <f>SUM(Mountaineer:Greenbrier!S40)</f>
        <v>103543.51000000001</v>
      </c>
      <c r="T40" s="14"/>
    </row>
    <row r="41" spans="1:20" ht="15" customHeight="1" x14ac:dyDescent="0.25">
      <c r="A41" s="18">
        <f>Mountaineer!A41</f>
        <v>46067</v>
      </c>
      <c r="B41" s="6">
        <f>SUM(Mountaineer:Greenbrier!B41)</f>
        <v>758013.14</v>
      </c>
      <c r="C41" s="6">
        <f>SUM(Mountaineer:Greenbrier!C41)</f>
        <v>-754</v>
      </c>
      <c r="D41" s="6">
        <f>SUM(Mountaineer:Greenbrier!D41)</f>
        <v>-928205.9</v>
      </c>
      <c r="E41" s="6">
        <f>SUM(Mountaineer:Greenbrier!E41)</f>
        <v>-170946.76000000007</v>
      </c>
      <c r="F41" s="12"/>
      <c r="G41" s="6">
        <f>SUM(Mountaineer:Greenbrier!G41)</f>
        <v>9163114.3200000003</v>
      </c>
      <c r="H41" s="6">
        <f>SUM(Mountaineer:Greenbrier!H41)</f>
        <v>-16745.79</v>
      </c>
      <c r="I41" s="6">
        <f>SUM(Mountaineer:Greenbrier!I41)</f>
        <v>-8307178.0599999996</v>
      </c>
      <c r="J41" s="6">
        <f>SUM(Mountaineer:Greenbrier!J41)</f>
        <v>839190.47000000079</v>
      </c>
      <c r="K41" s="12"/>
      <c r="L41" s="6">
        <f>SUM(Mountaineer:Greenbrier!L41)</f>
        <v>9921127.4600000009</v>
      </c>
      <c r="M41" s="6">
        <f>SUM(Mountaineer:Greenbrier!M41)</f>
        <v>-17499.79</v>
      </c>
      <c r="N41" s="6">
        <f>SUM(Mountaineer:Greenbrier!N41)</f>
        <v>-9235383.9600000009</v>
      </c>
      <c r="O41" s="6">
        <f>SUM(Mountaineer:Greenbrier!O41)</f>
        <v>668243.71000000066</v>
      </c>
      <c r="P41" s="12"/>
      <c r="Q41" s="6">
        <f>SUM(Mountaineer:Greenbrier!Q41)</f>
        <v>66824.350000000006</v>
      </c>
      <c r="R41" s="6">
        <f>SUM(Mountaineer:Greenbrier!R41)</f>
        <v>10023.65</v>
      </c>
      <c r="S41" s="6">
        <f>SUM(Mountaineer:Greenbrier!S41)</f>
        <v>56800.700000000004</v>
      </c>
      <c r="T41" s="14"/>
    </row>
    <row r="42" spans="1:20" ht="15" customHeight="1" x14ac:dyDescent="0.25">
      <c r="A42" s="18">
        <f>Mountaineer!A42</f>
        <v>46074</v>
      </c>
      <c r="B42" s="6">
        <f>SUM(Mountaineer:Greenbrier!B42)</f>
        <v>603286.05000000005</v>
      </c>
      <c r="C42" s="6">
        <f>SUM(Mountaineer:Greenbrier!C42)</f>
        <v>-2223</v>
      </c>
      <c r="D42" s="6">
        <f>SUM(Mountaineer:Greenbrier!D42)</f>
        <v>-570858.03</v>
      </c>
      <c r="E42" s="6">
        <f>SUM(Mountaineer:Greenbrier!E42)</f>
        <v>30205.019999999997</v>
      </c>
      <c r="F42" s="12"/>
      <c r="G42" s="6">
        <f>SUM(Mountaineer:Greenbrier!G42)</f>
        <v>7338553.1699999999</v>
      </c>
      <c r="H42" s="6">
        <f>SUM(Mountaineer:Greenbrier!H42)</f>
        <v>-23628.11</v>
      </c>
      <c r="I42" s="6">
        <f>SUM(Mountaineer:Greenbrier!I42)</f>
        <v>-6491447.7499999991</v>
      </c>
      <c r="J42" s="6">
        <f>SUM(Mountaineer:Greenbrier!J42)</f>
        <v>823477.30999999994</v>
      </c>
      <c r="K42" s="12"/>
      <c r="L42" s="6">
        <f>SUM(Mountaineer:Greenbrier!L42)</f>
        <v>7941839.2200000007</v>
      </c>
      <c r="M42" s="6">
        <f>SUM(Mountaineer:Greenbrier!M42)</f>
        <v>-25851.11</v>
      </c>
      <c r="N42" s="6">
        <f>SUM(Mountaineer:Greenbrier!N42)</f>
        <v>-7062305.7800000003</v>
      </c>
      <c r="O42" s="6">
        <f>SUM(Mountaineer:Greenbrier!O42)</f>
        <v>853682.33</v>
      </c>
      <c r="P42" s="12"/>
      <c r="Q42" s="6">
        <f>SUM(Mountaineer:Greenbrier!Q42)</f>
        <v>85368.23</v>
      </c>
      <c r="R42" s="6">
        <f>SUM(Mountaineer:Greenbrier!R42)</f>
        <v>12805.240000000002</v>
      </c>
      <c r="S42" s="6">
        <f>SUM(Mountaineer:Greenbrier!S42)</f>
        <v>72562.990000000005</v>
      </c>
      <c r="T42" s="14"/>
    </row>
    <row r="43" spans="1:20" ht="15" customHeight="1" x14ac:dyDescent="0.25">
      <c r="A43" s="17"/>
      <c r="B43" s="6"/>
      <c r="C43" s="6"/>
      <c r="D43" s="6"/>
      <c r="E43" s="6"/>
      <c r="F43" s="12"/>
      <c r="G43" s="6"/>
      <c r="H43" s="6"/>
      <c r="I43" s="6"/>
      <c r="J43" s="6"/>
      <c r="K43" s="12"/>
      <c r="L43" s="6"/>
      <c r="M43" s="6"/>
      <c r="N43" s="6"/>
      <c r="O43" s="6"/>
      <c r="P43" s="12"/>
      <c r="Q43" s="6"/>
      <c r="R43" s="6"/>
      <c r="S43" s="6"/>
      <c r="T43" s="14"/>
    </row>
    <row r="44" spans="1:20" ht="15" customHeight="1" thickBot="1" x14ac:dyDescent="0.3">
      <c r="B44" s="7">
        <f>SUM(B9:B43)</f>
        <v>28366993.523227002</v>
      </c>
      <c r="C44" s="7">
        <f>SUM(C9:C43)</f>
        <v>-304967.800001</v>
      </c>
      <c r="D44" s="7">
        <f>SUM(D9:D43)</f>
        <v>-24980177.050003998</v>
      </c>
      <c r="E44" s="7">
        <f>SUM(E9:E43)</f>
        <v>3081848.6732219993</v>
      </c>
      <c r="F44" s="12"/>
      <c r="G44" s="7">
        <f>SUM(G9:G43)</f>
        <v>298897875.86017996</v>
      </c>
      <c r="H44" s="7">
        <f>SUM(H9:H43)</f>
        <v>-559113.55000000005</v>
      </c>
      <c r="I44" s="7">
        <f>SUM(I9:I43)</f>
        <v>-258706783.65950903</v>
      </c>
      <c r="J44" s="7">
        <f>SUM(J9:J43)</f>
        <v>39631978.650670998</v>
      </c>
      <c r="K44" s="12"/>
      <c r="L44" s="7">
        <f>SUM(L9:L43)</f>
        <v>327264869.383407</v>
      </c>
      <c r="M44" s="7">
        <f>SUM(M9:M43)</f>
        <v>-864081.35000099998</v>
      </c>
      <c r="N44" s="7">
        <f>SUM(N9:N43)</f>
        <v>-283686960.70951289</v>
      </c>
      <c r="O44" s="7">
        <f>SUM(O9:O43)</f>
        <v>42713827.323892996</v>
      </c>
      <c r="P44" s="12"/>
      <c r="Q44" s="7">
        <f>SUM(Q9:Q43)</f>
        <v>4271382.88</v>
      </c>
      <c r="R44" s="7">
        <f>SUM(R9:R43)</f>
        <v>640707.44000000006</v>
      </c>
      <c r="S44" s="7">
        <f>SUM(S9:S43)</f>
        <v>3630675.4400000004</v>
      </c>
      <c r="T44" s="12"/>
    </row>
    <row r="45" spans="1:20" ht="15" customHeight="1" thickTop="1" x14ac:dyDescent="0.25"/>
    <row r="46" spans="1:20" ht="15" customHeight="1" x14ac:dyDescent="0.25">
      <c r="A46" s="11" t="s">
        <v>23</v>
      </c>
    </row>
    <row r="47" spans="1:20" ht="15" customHeight="1" x14ac:dyDescent="0.25">
      <c r="A47" s="11" t="s">
        <v>8</v>
      </c>
    </row>
  </sheetData>
  <mergeCells count="4">
    <mergeCell ref="A1:S1"/>
    <mergeCell ref="A2:S2"/>
    <mergeCell ref="A3:S3"/>
    <mergeCell ref="A4:S4"/>
  </mergeCells>
  <pageMargins left="0.25" right="0.5" top="0.25" bottom="0.25" header="0" footer="0"/>
  <pageSetup paperSize="5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47"/>
  <sheetViews>
    <sheetView zoomScaleNormal="100" workbookViewId="0">
      <pane ySplit="6" topLeftCell="A17" activePane="bottomLeft" state="frozen"/>
      <selection activeCell="A4" sqref="A4:S4"/>
      <selection pane="bottomLeft" activeCell="A44" sqref="A44"/>
    </sheetView>
  </sheetViews>
  <sheetFormatPr defaultColWidth="10.7109375" defaultRowHeight="15" customHeight="1" x14ac:dyDescent="0.25"/>
  <cols>
    <col min="1" max="1" width="10.85546875" style="2" bestFit="1" customWidth="1"/>
    <col min="2" max="2" width="15.7109375" style="1" customWidth="1"/>
    <col min="3" max="3" width="13.7109375" style="1" customWidth="1"/>
    <col min="4" max="4" width="16.7109375" style="1" customWidth="1"/>
    <col min="5" max="5" width="14.7109375" style="1" customWidth="1"/>
    <col min="6" max="6" width="4.7109375" style="1" customWidth="1"/>
    <col min="7" max="7" width="16.28515625" style="1" bestFit="1" customWidth="1"/>
    <col min="8" max="8" width="15" style="1" bestFit="1" customWidth="1"/>
    <col min="9" max="9" width="16.7109375" style="1" customWidth="1"/>
    <col min="10" max="10" width="15.7109375" style="1" customWidth="1"/>
    <col min="11" max="11" width="4.7109375" style="1" customWidth="1"/>
    <col min="12" max="12" width="16.28515625" style="1" bestFit="1" customWidth="1"/>
    <col min="13" max="13" width="14.7109375" style="1" customWidth="1"/>
    <col min="14" max="14" width="16.7109375" style="1" customWidth="1"/>
    <col min="15" max="15" width="15.7109375" style="1" customWidth="1"/>
    <col min="16" max="16" width="4.7109375" style="1" customWidth="1"/>
    <col min="17" max="19" width="14.7109375" style="1" customWidth="1"/>
    <col min="20" max="16384" width="10.7109375" style="1"/>
  </cols>
  <sheetData>
    <row r="1" spans="1:19" ht="15" customHeight="1" x14ac:dyDescent="0.25">
      <c r="A1" s="23" t="s">
        <v>2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</row>
    <row r="2" spans="1:19" ht="15" customHeight="1" x14ac:dyDescent="0.2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</row>
    <row r="3" spans="1:19" customFormat="1" ht="25.5" x14ac:dyDescent="0.2">
      <c r="A3" s="3"/>
      <c r="B3" s="5" t="s">
        <v>12</v>
      </c>
      <c r="C3" s="4" t="s">
        <v>13</v>
      </c>
      <c r="D3" s="5" t="s">
        <v>14</v>
      </c>
      <c r="E3" s="5" t="s">
        <v>15</v>
      </c>
      <c r="F3" s="13"/>
      <c r="G3" s="5" t="s">
        <v>16</v>
      </c>
      <c r="H3" s="4" t="s">
        <v>17</v>
      </c>
      <c r="I3" s="5" t="s">
        <v>18</v>
      </c>
      <c r="J3" s="5" t="s">
        <v>19</v>
      </c>
      <c r="K3" s="13"/>
      <c r="L3" s="5" t="s">
        <v>20</v>
      </c>
      <c r="M3" s="4" t="s">
        <v>21</v>
      </c>
      <c r="N3" s="5" t="s">
        <v>22</v>
      </c>
      <c r="O3" s="5" t="s">
        <v>4</v>
      </c>
      <c r="P3" s="13"/>
      <c r="Q3" s="5" t="s">
        <v>5</v>
      </c>
      <c r="R3" s="5" t="s">
        <v>6</v>
      </c>
      <c r="S3" s="5" t="s">
        <v>7</v>
      </c>
    </row>
    <row r="5" spans="1:19" ht="15" customHeight="1" x14ac:dyDescent="0.25">
      <c r="A5" s="20" t="s">
        <v>24</v>
      </c>
      <c r="B5" s="6">
        <v>5347666.3000000007</v>
      </c>
      <c r="C5" s="6">
        <v>-57346.35</v>
      </c>
      <c r="D5" s="6">
        <v>-4878510.4999999991</v>
      </c>
      <c r="E5" s="6">
        <v>411809.45</v>
      </c>
      <c r="F5" s="12"/>
      <c r="G5" s="16">
        <v>24806845.189999994</v>
      </c>
      <c r="H5" s="16">
        <v>-2708.92</v>
      </c>
      <c r="I5" s="16">
        <v>-22860095.260000017</v>
      </c>
      <c r="J5" s="16">
        <v>1944041.0099999993</v>
      </c>
      <c r="K5" s="12"/>
      <c r="L5" s="6">
        <v>30154511.489999995</v>
      </c>
      <c r="M5" s="6">
        <v>-60055.27</v>
      </c>
      <c r="N5" s="6">
        <v>-27738605.760000005</v>
      </c>
      <c r="O5" s="6">
        <v>2355850.46</v>
      </c>
      <c r="P5" s="12"/>
      <c r="Q5" s="6">
        <v>235585.05999999991</v>
      </c>
      <c r="R5" s="6">
        <v>35337.739999999991</v>
      </c>
      <c r="S5" s="6">
        <v>200247.31999999989</v>
      </c>
    </row>
    <row r="7" spans="1:19" ht="15" customHeight="1" x14ac:dyDescent="0.25">
      <c r="A7" s="24" t="s">
        <v>25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</row>
    <row r="8" spans="1:19" ht="15" customHeight="1" x14ac:dyDescent="0.25">
      <c r="A8" s="17"/>
      <c r="B8" s="6"/>
      <c r="C8" s="6"/>
      <c r="D8" s="6"/>
      <c r="E8" s="6"/>
      <c r="F8" s="12"/>
      <c r="G8" s="6"/>
      <c r="H8" s="6"/>
      <c r="I8" s="6"/>
      <c r="J8" s="6"/>
      <c r="K8" s="12"/>
      <c r="L8" s="6"/>
      <c r="M8" s="6"/>
      <c r="N8" s="6"/>
      <c r="O8" s="6"/>
      <c r="P8" s="6"/>
      <c r="Q8" s="6"/>
      <c r="R8" s="6"/>
      <c r="S8" s="6"/>
    </row>
    <row r="9" spans="1:19" ht="15" customHeight="1" x14ac:dyDescent="0.25">
      <c r="A9" s="20" t="s">
        <v>26</v>
      </c>
      <c r="B9" s="6">
        <v>24779.05</v>
      </c>
      <c r="C9" s="6">
        <v>0</v>
      </c>
      <c r="D9" s="6">
        <v>-13647.9</v>
      </c>
      <c r="E9" s="6">
        <f t="shared" ref="E9" si="0">SUM(B9:D9)</f>
        <v>11131.15</v>
      </c>
      <c r="F9" s="12"/>
      <c r="G9" s="6">
        <v>270778.46000000002</v>
      </c>
      <c r="H9" s="6">
        <v>0</v>
      </c>
      <c r="I9" s="6">
        <v>-226158.62</v>
      </c>
      <c r="J9" s="6">
        <f t="shared" ref="J9" si="1">SUM(G9:I9)</f>
        <v>44619.840000000026</v>
      </c>
      <c r="K9" s="12"/>
      <c r="L9" s="6">
        <f t="shared" ref="L9:O9" si="2">B9+G9</f>
        <v>295557.51</v>
      </c>
      <c r="M9" s="6">
        <f t="shared" si="2"/>
        <v>0</v>
      </c>
      <c r="N9" s="6">
        <f t="shared" si="2"/>
        <v>-239806.52</v>
      </c>
      <c r="O9" s="6">
        <f t="shared" si="2"/>
        <v>55750.990000000027</v>
      </c>
      <c r="P9" s="6"/>
      <c r="Q9" s="6">
        <f>ROUND(O9*0.1,2)-0.01</f>
        <v>5575.09</v>
      </c>
      <c r="R9" s="6">
        <f t="shared" ref="R9" si="3">ROUND(Q9*0.15,2)</f>
        <v>836.26</v>
      </c>
      <c r="S9" s="6">
        <f t="shared" ref="S9" si="4">ROUND(Q9*0.85,2)</f>
        <v>4738.83</v>
      </c>
    </row>
    <row r="10" spans="1:19" ht="15" customHeight="1" x14ac:dyDescent="0.25">
      <c r="A10" s="20">
        <v>45850</v>
      </c>
      <c r="B10" s="6">
        <v>39630.210000000006</v>
      </c>
      <c r="C10" s="6">
        <v>-550</v>
      </c>
      <c r="D10" s="6">
        <v>-41498.000000000007</v>
      </c>
      <c r="E10" s="6">
        <f t="shared" ref="E10" si="5">SUM(B10:D10)</f>
        <v>-2417.7900000000009</v>
      </c>
      <c r="F10" s="12"/>
      <c r="G10" s="6">
        <v>371184.81000000006</v>
      </c>
      <c r="H10" s="6">
        <v>-820</v>
      </c>
      <c r="I10" s="6">
        <v>-340546.27</v>
      </c>
      <c r="J10" s="6">
        <f t="shared" ref="J10" si="6">SUM(G10:I10)</f>
        <v>29818.540000000037</v>
      </c>
      <c r="K10" s="12"/>
      <c r="L10" s="6">
        <f t="shared" ref="L10" si="7">B10+G10</f>
        <v>410815.02000000008</v>
      </c>
      <c r="M10" s="6">
        <f t="shared" ref="M10" si="8">C10+H10</f>
        <v>-1370</v>
      </c>
      <c r="N10" s="6">
        <f t="shared" ref="N10" si="9">D10+I10</f>
        <v>-382044.27</v>
      </c>
      <c r="O10" s="6">
        <f t="shared" ref="O10" si="10">E10+J10</f>
        <v>27400.750000000036</v>
      </c>
      <c r="P10" s="6"/>
      <c r="Q10" s="6">
        <f>ROUND(O10*0.1,2)</f>
        <v>2740.08</v>
      </c>
      <c r="R10" s="6">
        <f t="shared" ref="R10" si="11">ROUND(Q10*0.15,2)</f>
        <v>411.01</v>
      </c>
      <c r="S10" s="6">
        <f t="shared" ref="S10" si="12">ROUND(Q10*0.85,2)</f>
        <v>2329.0700000000002</v>
      </c>
    </row>
    <row r="11" spans="1:19" ht="15" customHeight="1" x14ac:dyDescent="0.25">
      <c r="A11" s="20">
        <f t="shared" ref="A11:A42" si="13">A10+7</f>
        <v>45857</v>
      </c>
      <c r="B11" s="6">
        <v>34014.600000000006</v>
      </c>
      <c r="C11" s="6">
        <v>-2030</v>
      </c>
      <c r="D11" s="6">
        <v>-23496.149999999998</v>
      </c>
      <c r="E11" s="6">
        <f t="shared" ref="E11" si="14">SUM(B11:D11)</f>
        <v>8488.450000000008</v>
      </c>
      <c r="F11" s="12"/>
      <c r="G11" s="6">
        <v>401474.89</v>
      </c>
      <c r="H11" s="6">
        <v>-1050</v>
      </c>
      <c r="I11" s="6">
        <v>-335344.53000000003</v>
      </c>
      <c r="J11" s="6">
        <f t="shared" ref="J11" si="15">SUM(G11:I11)</f>
        <v>65080.359999999986</v>
      </c>
      <c r="K11" s="12"/>
      <c r="L11" s="6">
        <f t="shared" ref="L11" si="16">B11+G11</f>
        <v>435489.49</v>
      </c>
      <c r="M11" s="6">
        <f t="shared" ref="M11" si="17">C11+H11</f>
        <v>-3080</v>
      </c>
      <c r="N11" s="6">
        <f t="shared" ref="N11" si="18">D11+I11</f>
        <v>-358840.68000000005</v>
      </c>
      <c r="O11" s="6">
        <f t="shared" ref="O11" si="19">E11+J11</f>
        <v>73568.81</v>
      </c>
      <c r="P11" s="6"/>
      <c r="Q11" s="6">
        <f>ROUND(O11*0.1,2)</f>
        <v>7356.88</v>
      </c>
      <c r="R11" s="6">
        <f t="shared" ref="R11" si="20">ROUND(Q11*0.15,2)</f>
        <v>1103.53</v>
      </c>
      <c r="S11" s="6">
        <f t="shared" ref="S11" si="21">ROUND(Q11*0.85,2)</f>
        <v>6253.35</v>
      </c>
    </row>
    <row r="12" spans="1:19" ht="15" customHeight="1" x14ac:dyDescent="0.25">
      <c r="A12" s="20">
        <f t="shared" si="13"/>
        <v>45864</v>
      </c>
      <c r="B12" s="6">
        <v>30573.360000000001</v>
      </c>
      <c r="C12" s="6">
        <v>-395</v>
      </c>
      <c r="D12" s="6">
        <v>-21815.249999999996</v>
      </c>
      <c r="E12" s="6">
        <f t="shared" ref="E12" si="22">SUM(B12:D12)</f>
        <v>8363.1100000000042</v>
      </c>
      <c r="F12" s="12"/>
      <c r="G12" s="6">
        <v>355812.07</v>
      </c>
      <c r="H12" s="6">
        <v>0</v>
      </c>
      <c r="I12" s="6">
        <v>-326827.54000000004</v>
      </c>
      <c r="J12" s="6">
        <f t="shared" ref="J12" si="23">SUM(G12:I12)</f>
        <v>28984.52999999997</v>
      </c>
      <c r="K12" s="12"/>
      <c r="L12" s="6">
        <f t="shared" ref="L12" si="24">B12+G12</f>
        <v>386385.43</v>
      </c>
      <c r="M12" s="6">
        <f t="shared" ref="M12" si="25">C12+H12</f>
        <v>-395</v>
      </c>
      <c r="N12" s="6">
        <f t="shared" ref="N12" si="26">D12+I12</f>
        <v>-348642.79000000004</v>
      </c>
      <c r="O12" s="6">
        <f t="shared" ref="O12" si="27">E12+J12</f>
        <v>37347.63999999997</v>
      </c>
      <c r="P12" s="6"/>
      <c r="Q12" s="6">
        <f>ROUND(O12*0.1,2)+0.01</f>
        <v>3734.7700000000004</v>
      </c>
      <c r="R12" s="6">
        <f t="shared" ref="R12" si="28">ROUND(Q12*0.15,2)</f>
        <v>560.22</v>
      </c>
      <c r="S12" s="6">
        <f t="shared" ref="S12" si="29">ROUND(Q12*0.85,2)</f>
        <v>3174.55</v>
      </c>
    </row>
    <row r="13" spans="1:19" ht="15" customHeight="1" x14ac:dyDescent="0.25">
      <c r="A13" s="20">
        <f t="shared" si="13"/>
        <v>45871</v>
      </c>
      <c r="B13" s="6">
        <v>39310.75</v>
      </c>
      <c r="C13" s="6">
        <v>-155</v>
      </c>
      <c r="D13" s="6">
        <v>-40808.100000000006</v>
      </c>
      <c r="E13" s="6">
        <f t="shared" ref="E13" si="30">SUM(B13:D13)</f>
        <v>-1652.3500000000058</v>
      </c>
      <c r="F13" s="12"/>
      <c r="G13" s="6">
        <v>434815.3899999999</v>
      </c>
      <c r="H13" s="6">
        <v>0</v>
      </c>
      <c r="I13" s="6">
        <v>-391101.98</v>
      </c>
      <c r="J13" s="6">
        <f t="shared" ref="J13" si="31">SUM(G13:I13)</f>
        <v>43713.409999999916</v>
      </c>
      <c r="K13" s="12"/>
      <c r="L13" s="6">
        <f t="shared" ref="L13" si="32">B13+G13</f>
        <v>474126.1399999999</v>
      </c>
      <c r="M13" s="6">
        <f t="shared" ref="M13" si="33">C13+H13</f>
        <v>-155</v>
      </c>
      <c r="N13" s="6">
        <f t="shared" ref="N13" si="34">D13+I13</f>
        <v>-431910.07999999996</v>
      </c>
      <c r="O13" s="6">
        <f t="shared" ref="O13" si="35">E13+J13</f>
        <v>42061.05999999991</v>
      </c>
      <c r="P13" s="6"/>
      <c r="Q13" s="6">
        <f>ROUND(O13*0.1,2)-0.01</f>
        <v>4206.0999999999995</v>
      </c>
      <c r="R13" s="6">
        <f t="shared" ref="R13" si="36">ROUND(Q13*0.15,2)</f>
        <v>630.91999999999996</v>
      </c>
      <c r="S13" s="6">
        <f>ROUND(Q13*0.85,2)-0.01</f>
        <v>3575.18</v>
      </c>
    </row>
    <row r="14" spans="1:19" ht="15" customHeight="1" x14ac:dyDescent="0.25">
      <c r="A14" s="20">
        <f t="shared" si="13"/>
        <v>45878</v>
      </c>
      <c r="B14" s="6">
        <v>86901.049999999988</v>
      </c>
      <c r="C14" s="6">
        <v>0</v>
      </c>
      <c r="D14" s="6">
        <v>-61988.3</v>
      </c>
      <c r="E14" s="6">
        <f t="shared" ref="E14" si="37">SUM(B14:D14)</f>
        <v>24912.749999999985</v>
      </c>
      <c r="F14" s="12"/>
      <c r="G14" s="6">
        <v>290544.71999999997</v>
      </c>
      <c r="H14" s="6">
        <v>0</v>
      </c>
      <c r="I14" s="6">
        <v>-241848.01999999996</v>
      </c>
      <c r="J14" s="6">
        <f t="shared" ref="J14" si="38">SUM(G14:I14)</f>
        <v>48696.700000000012</v>
      </c>
      <c r="K14" s="12"/>
      <c r="L14" s="6">
        <f t="shared" ref="L14" si="39">B14+G14</f>
        <v>377445.76999999996</v>
      </c>
      <c r="M14" s="6">
        <f t="shared" ref="M14" si="40">C14+H14</f>
        <v>0</v>
      </c>
      <c r="N14" s="6">
        <f t="shared" ref="N14" si="41">D14+I14</f>
        <v>-303836.31999999995</v>
      </c>
      <c r="O14" s="6">
        <f t="shared" ref="O14" si="42">E14+J14</f>
        <v>73609.45</v>
      </c>
      <c r="P14" s="6"/>
      <c r="Q14" s="6">
        <f>ROUND(O14*0.1,2)</f>
        <v>7360.95</v>
      </c>
      <c r="R14" s="6">
        <f>ROUND(Q14*0.15,2)+0.01</f>
        <v>1104.1500000000001</v>
      </c>
      <c r="S14" s="6">
        <f>ROUND(Q14*0.85,2)-0.01</f>
        <v>6256.8</v>
      </c>
    </row>
    <row r="15" spans="1:19" ht="15" customHeight="1" x14ac:dyDescent="0.25">
      <c r="A15" s="20">
        <f t="shared" si="13"/>
        <v>45885</v>
      </c>
      <c r="B15" s="6">
        <v>91726</v>
      </c>
      <c r="C15" s="6">
        <v>-1300</v>
      </c>
      <c r="D15" s="6">
        <v>-83995.199999999997</v>
      </c>
      <c r="E15" s="6">
        <f t="shared" ref="E15" si="43">SUM(B15:D15)</f>
        <v>6430.8000000000029</v>
      </c>
      <c r="F15" s="12"/>
      <c r="G15" s="6">
        <v>302210.59000000003</v>
      </c>
      <c r="H15" s="6">
        <v>0</v>
      </c>
      <c r="I15" s="6">
        <v>-284876.44</v>
      </c>
      <c r="J15" s="6">
        <f t="shared" ref="J15" si="44">SUM(G15:I15)</f>
        <v>17334.150000000023</v>
      </c>
      <c r="K15" s="12"/>
      <c r="L15" s="6">
        <f t="shared" ref="L15" si="45">B15+G15</f>
        <v>393936.59</v>
      </c>
      <c r="M15" s="6">
        <f t="shared" ref="M15" si="46">C15+H15</f>
        <v>-1300</v>
      </c>
      <c r="N15" s="6">
        <f t="shared" ref="N15" si="47">D15+I15</f>
        <v>-368871.64</v>
      </c>
      <c r="O15" s="6">
        <f t="shared" ref="O15" si="48">E15+J15</f>
        <v>23764.950000000026</v>
      </c>
      <c r="P15" s="6"/>
      <c r="Q15" s="6">
        <f>ROUND(O15*0.1,2)</f>
        <v>2376.5</v>
      </c>
      <c r="R15" s="6">
        <f t="shared" ref="R15:R20" si="49">ROUND(Q15*0.15,2)</f>
        <v>356.48</v>
      </c>
      <c r="S15" s="6">
        <f>ROUND(Q15*0.85,2)-0.01</f>
        <v>2020.02</v>
      </c>
    </row>
    <row r="16" spans="1:19" ht="15" customHeight="1" x14ac:dyDescent="0.25">
      <c r="A16" s="20">
        <f t="shared" si="13"/>
        <v>45892</v>
      </c>
      <c r="B16" s="6">
        <v>57016.25</v>
      </c>
      <c r="C16" s="6">
        <v>0</v>
      </c>
      <c r="D16" s="6">
        <v>-54701.9</v>
      </c>
      <c r="E16" s="6">
        <f t="shared" ref="E16" si="50">SUM(B16:D16)</f>
        <v>2314.3499999999985</v>
      </c>
      <c r="F16" s="12"/>
      <c r="G16" s="6">
        <v>287103.96999999997</v>
      </c>
      <c r="H16" s="6">
        <v>0</v>
      </c>
      <c r="I16" s="6">
        <v>-261331.9</v>
      </c>
      <c r="J16" s="6">
        <f t="shared" ref="J16" si="51">SUM(G16:I16)</f>
        <v>25772.069999999978</v>
      </c>
      <c r="K16" s="12"/>
      <c r="L16" s="6">
        <f t="shared" ref="L16" si="52">B16+G16</f>
        <v>344120.22</v>
      </c>
      <c r="M16" s="6">
        <f t="shared" ref="M16" si="53">C16+H16</f>
        <v>0</v>
      </c>
      <c r="N16" s="6">
        <f t="shared" ref="N16" si="54">D16+I16</f>
        <v>-316033.8</v>
      </c>
      <c r="O16" s="6">
        <f t="shared" ref="O16" si="55">E16+J16</f>
        <v>28086.419999999976</v>
      </c>
      <c r="P16" s="6"/>
      <c r="Q16" s="6">
        <f>ROUND(O16*0.1,2)</f>
        <v>2808.64</v>
      </c>
      <c r="R16" s="6">
        <f t="shared" si="49"/>
        <v>421.3</v>
      </c>
      <c r="S16" s="6">
        <f t="shared" ref="S16:S21" si="56">ROUND(Q16*0.85,2)</f>
        <v>2387.34</v>
      </c>
    </row>
    <row r="17" spans="1:19" ht="15" customHeight="1" x14ac:dyDescent="0.25">
      <c r="A17" s="20">
        <f t="shared" si="13"/>
        <v>45899</v>
      </c>
      <c r="B17" s="6">
        <v>128183.25</v>
      </c>
      <c r="C17" s="6">
        <v>-50</v>
      </c>
      <c r="D17" s="6">
        <v>-96058.3</v>
      </c>
      <c r="E17" s="6">
        <f t="shared" ref="E17" si="57">SUM(B17:D17)</f>
        <v>32074.949999999997</v>
      </c>
      <c r="F17" s="12"/>
      <c r="G17" s="6">
        <v>511594.15</v>
      </c>
      <c r="H17" s="6">
        <v>0</v>
      </c>
      <c r="I17" s="6">
        <v>-405838.83</v>
      </c>
      <c r="J17" s="6">
        <f t="shared" ref="J17" si="58">SUM(G17:I17)</f>
        <v>105755.32</v>
      </c>
      <c r="K17" s="12"/>
      <c r="L17" s="6">
        <f t="shared" ref="L17" si="59">B17+G17</f>
        <v>639777.4</v>
      </c>
      <c r="M17" s="6">
        <f t="shared" ref="M17" si="60">C17+H17</f>
        <v>-50</v>
      </c>
      <c r="N17" s="6">
        <f t="shared" ref="N17" si="61">D17+I17</f>
        <v>-501897.13</v>
      </c>
      <c r="O17" s="6">
        <f t="shared" ref="O17" si="62">E17+J17</f>
        <v>137830.27000000002</v>
      </c>
      <c r="P17" s="6"/>
      <c r="Q17" s="6">
        <f>ROUND(O17*0.1,2)</f>
        <v>13783.03</v>
      </c>
      <c r="R17" s="6">
        <f t="shared" si="49"/>
        <v>2067.4499999999998</v>
      </c>
      <c r="S17" s="6">
        <f t="shared" si="56"/>
        <v>11715.58</v>
      </c>
    </row>
    <row r="18" spans="1:19" ht="15" customHeight="1" x14ac:dyDescent="0.25">
      <c r="A18" s="20">
        <f t="shared" si="13"/>
        <v>45906</v>
      </c>
      <c r="B18" s="6">
        <v>100858.53</v>
      </c>
      <c r="C18" s="6">
        <v>-1114.6500000000001</v>
      </c>
      <c r="D18" s="6">
        <v>-81986.95</v>
      </c>
      <c r="E18" s="6">
        <f t="shared" ref="E18" si="63">SUM(B18:D18)</f>
        <v>17756.930000000008</v>
      </c>
      <c r="F18" s="12"/>
      <c r="G18" s="6">
        <v>487735.49</v>
      </c>
      <c r="H18" s="6">
        <v>-170</v>
      </c>
      <c r="I18" s="6">
        <v>-426935.88</v>
      </c>
      <c r="J18" s="6">
        <f t="shared" ref="J18" si="64">SUM(G18:I18)</f>
        <v>60629.609999999986</v>
      </c>
      <c r="K18" s="12"/>
      <c r="L18" s="6">
        <f t="shared" ref="L18" si="65">B18+G18</f>
        <v>588594.02</v>
      </c>
      <c r="M18" s="6">
        <f t="shared" ref="M18" si="66">C18+H18</f>
        <v>-1284.6500000000001</v>
      </c>
      <c r="N18" s="6">
        <f t="shared" ref="N18" si="67">D18+I18</f>
        <v>-508922.83</v>
      </c>
      <c r="O18" s="6">
        <f t="shared" ref="O18" si="68">E18+J18</f>
        <v>78386.539999999994</v>
      </c>
      <c r="P18" s="6"/>
      <c r="Q18" s="6">
        <f>ROUND(O18*0.1,2)+0.01</f>
        <v>7838.66</v>
      </c>
      <c r="R18" s="6">
        <f t="shared" si="49"/>
        <v>1175.8</v>
      </c>
      <c r="S18" s="6">
        <f t="shared" si="56"/>
        <v>6662.86</v>
      </c>
    </row>
    <row r="19" spans="1:19" ht="15" customHeight="1" x14ac:dyDescent="0.25">
      <c r="A19" s="20">
        <f t="shared" si="13"/>
        <v>45913</v>
      </c>
      <c r="B19" s="6">
        <v>141280.20000000001</v>
      </c>
      <c r="C19" s="6">
        <v>-150</v>
      </c>
      <c r="D19" s="6">
        <v>-110337.40000000001</v>
      </c>
      <c r="E19" s="6">
        <f t="shared" ref="E19" si="69">SUM(B19:D19)</f>
        <v>30792.800000000003</v>
      </c>
      <c r="F19" s="12"/>
      <c r="G19" s="6">
        <v>483284.35</v>
      </c>
      <c r="H19" s="6">
        <v>0</v>
      </c>
      <c r="I19" s="6">
        <v>-483116.95</v>
      </c>
      <c r="J19" s="6">
        <f t="shared" ref="J19" si="70">SUM(G19:I19)</f>
        <v>167.39999999996508</v>
      </c>
      <c r="K19" s="12"/>
      <c r="L19" s="6">
        <f t="shared" ref="L19" si="71">B19+G19</f>
        <v>624564.55000000005</v>
      </c>
      <c r="M19" s="6">
        <f t="shared" ref="M19" si="72">C19+H19</f>
        <v>-150</v>
      </c>
      <c r="N19" s="6">
        <f t="shared" ref="N19" si="73">D19+I19</f>
        <v>-593454.35</v>
      </c>
      <c r="O19" s="6">
        <f t="shared" ref="O19" si="74">E19+J19</f>
        <v>30960.199999999968</v>
      </c>
      <c r="P19" s="6"/>
      <c r="Q19" s="6">
        <f>ROUND(O19*0.1,2)</f>
        <v>3096.02</v>
      </c>
      <c r="R19" s="6">
        <f t="shared" si="49"/>
        <v>464.4</v>
      </c>
      <c r="S19" s="6">
        <f t="shared" si="56"/>
        <v>2631.62</v>
      </c>
    </row>
    <row r="20" spans="1:19" ht="15" customHeight="1" x14ac:dyDescent="0.25">
      <c r="A20" s="20">
        <f t="shared" si="13"/>
        <v>45920</v>
      </c>
      <c r="B20" s="6">
        <v>130742.85000000002</v>
      </c>
      <c r="C20" s="6">
        <v>-190</v>
      </c>
      <c r="D20" s="6">
        <v>-127450.65</v>
      </c>
      <c r="E20" s="6">
        <f t="shared" ref="E20" si="75">SUM(B20:D20)</f>
        <v>3102.2000000000262</v>
      </c>
      <c r="F20" s="12"/>
      <c r="G20" s="6">
        <v>886494.52</v>
      </c>
      <c r="H20" s="6">
        <v>-195</v>
      </c>
      <c r="I20" s="6">
        <v>-871514.27</v>
      </c>
      <c r="J20" s="6">
        <f t="shared" ref="J20" si="76">SUM(G20:I20)</f>
        <v>14785.25</v>
      </c>
      <c r="K20" s="12"/>
      <c r="L20" s="6">
        <f t="shared" ref="L20" si="77">B20+G20</f>
        <v>1017237.37</v>
      </c>
      <c r="M20" s="6">
        <f t="shared" ref="M20" si="78">C20+H20</f>
        <v>-385</v>
      </c>
      <c r="N20" s="6">
        <f t="shared" ref="N20" si="79">D20+I20</f>
        <v>-998964.92</v>
      </c>
      <c r="O20" s="6">
        <f t="shared" ref="O20" si="80">E20+J20</f>
        <v>17887.450000000026</v>
      </c>
      <c r="P20" s="6"/>
      <c r="Q20" s="6">
        <f>ROUND(O20*0.1,2)-0.01</f>
        <v>1788.74</v>
      </c>
      <c r="R20" s="6">
        <f t="shared" si="49"/>
        <v>268.31</v>
      </c>
      <c r="S20" s="6">
        <f t="shared" si="56"/>
        <v>1520.43</v>
      </c>
    </row>
    <row r="21" spans="1:19" ht="15" customHeight="1" x14ac:dyDescent="0.25">
      <c r="A21" s="20">
        <f t="shared" si="13"/>
        <v>45927</v>
      </c>
      <c r="B21" s="6">
        <v>82440.299999999988</v>
      </c>
      <c r="C21" s="6">
        <v>-100</v>
      </c>
      <c r="D21" s="6">
        <v>-37876.35</v>
      </c>
      <c r="E21" s="6">
        <f t="shared" ref="E21" si="81">SUM(B21:D21)</f>
        <v>44463.94999999999</v>
      </c>
      <c r="F21" s="12"/>
      <c r="G21" s="6">
        <v>721031.26</v>
      </c>
      <c r="H21" s="6">
        <v>0</v>
      </c>
      <c r="I21" s="6">
        <v>-659243.85000000009</v>
      </c>
      <c r="J21" s="6">
        <f t="shared" ref="J21" si="82">SUM(G21:I21)</f>
        <v>61787.409999999916</v>
      </c>
      <c r="K21" s="12"/>
      <c r="L21" s="6">
        <f t="shared" ref="L21" si="83">B21+G21</f>
        <v>803471.56</v>
      </c>
      <c r="M21" s="6">
        <f t="shared" ref="M21" si="84">C21+H21</f>
        <v>-100</v>
      </c>
      <c r="N21" s="6">
        <f t="shared" ref="N21" si="85">D21+I21</f>
        <v>-697120.20000000007</v>
      </c>
      <c r="O21" s="6">
        <f t="shared" ref="O21" si="86">E21+J21</f>
        <v>106251.3599999999</v>
      </c>
      <c r="P21" s="6"/>
      <c r="Q21" s="6">
        <f>ROUND(O21*0.1,2)</f>
        <v>10625.14</v>
      </c>
      <c r="R21" s="6">
        <f t="shared" ref="R21" si="87">ROUND(Q21*0.15,2)</f>
        <v>1593.77</v>
      </c>
      <c r="S21" s="6">
        <f t="shared" si="56"/>
        <v>9031.3700000000008</v>
      </c>
    </row>
    <row r="22" spans="1:19" ht="15" customHeight="1" x14ac:dyDescent="0.25">
      <c r="A22" s="20">
        <f t="shared" si="13"/>
        <v>45934</v>
      </c>
      <c r="B22" s="6">
        <v>80773.300000000017</v>
      </c>
      <c r="C22" s="6">
        <v>-221</v>
      </c>
      <c r="D22" s="6">
        <v>-80440.049999999988</v>
      </c>
      <c r="E22" s="6">
        <f t="shared" ref="E22" si="88">SUM(B22:D22)</f>
        <v>112.2500000000291</v>
      </c>
      <c r="F22" s="12"/>
      <c r="G22" s="6">
        <v>750145.96</v>
      </c>
      <c r="H22" s="6">
        <v>0</v>
      </c>
      <c r="I22" s="6">
        <v>-816760.1399999999</v>
      </c>
      <c r="J22" s="6">
        <f t="shared" ref="J22" si="89">SUM(G22:I22)</f>
        <v>-66614.179999999935</v>
      </c>
      <c r="K22" s="12"/>
      <c r="L22" s="6">
        <f t="shared" ref="L22" si="90">B22+G22</f>
        <v>830919.26</v>
      </c>
      <c r="M22" s="6">
        <f t="shared" ref="M22" si="91">C22+H22</f>
        <v>-221</v>
      </c>
      <c r="N22" s="6">
        <f t="shared" ref="N22" si="92">D22+I22</f>
        <v>-897200.19</v>
      </c>
      <c r="O22" s="6">
        <f t="shared" ref="O22" si="93">E22+J22</f>
        <v>-66501.929999999906</v>
      </c>
      <c r="P22" s="6"/>
      <c r="Q22" s="6">
        <f>ROUND(O22*0.1,2)</f>
        <v>-6650.19</v>
      </c>
      <c r="R22" s="6">
        <f t="shared" ref="R22" si="94">ROUND(Q22*0.15,2)</f>
        <v>-997.53</v>
      </c>
      <c r="S22" s="6">
        <f t="shared" ref="S22" si="95">ROUND(Q22*0.85,2)</f>
        <v>-5652.66</v>
      </c>
    </row>
    <row r="23" spans="1:19" ht="15" customHeight="1" x14ac:dyDescent="0.25">
      <c r="A23" s="20">
        <f t="shared" si="13"/>
        <v>45941</v>
      </c>
      <c r="B23" s="6">
        <v>84424.6</v>
      </c>
      <c r="C23" s="6">
        <v>-117</v>
      </c>
      <c r="D23" s="6">
        <v>-97755.75</v>
      </c>
      <c r="E23" s="6">
        <f t="shared" ref="E23" si="96">SUM(B23:D23)</f>
        <v>-13448.149999999994</v>
      </c>
      <c r="F23" s="12"/>
      <c r="G23" s="6">
        <v>594225.21</v>
      </c>
      <c r="H23" s="6">
        <v>-27.74</v>
      </c>
      <c r="I23" s="6">
        <v>-521975.83</v>
      </c>
      <c r="J23" s="6">
        <f t="shared" ref="J23" si="97">SUM(G23:I23)</f>
        <v>72221.639999999956</v>
      </c>
      <c r="K23" s="12"/>
      <c r="L23" s="6">
        <f t="shared" ref="L23" si="98">B23+G23</f>
        <v>678649.80999999994</v>
      </c>
      <c r="M23" s="6">
        <f t="shared" ref="M23" si="99">C23+H23</f>
        <v>-144.74</v>
      </c>
      <c r="N23" s="6">
        <f t="shared" ref="N23" si="100">D23+I23</f>
        <v>-619731.58000000007</v>
      </c>
      <c r="O23" s="6">
        <f t="shared" ref="O23" si="101">E23+J23</f>
        <v>58773.489999999962</v>
      </c>
      <c r="P23" s="6"/>
      <c r="Q23" s="6">
        <f>ROUND(O23*0.1,2)</f>
        <v>5877.35</v>
      </c>
      <c r="R23" s="6">
        <f t="shared" ref="R23" si="102">ROUND(Q23*0.15,2)</f>
        <v>881.6</v>
      </c>
      <c r="S23" s="6">
        <f t="shared" ref="S23" si="103">ROUND(Q23*0.85,2)</f>
        <v>4995.75</v>
      </c>
    </row>
    <row r="24" spans="1:19" ht="15" customHeight="1" x14ac:dyDescent="0.25">
      <c r="A24" s="20">
        <f t="shared" si="13"/>
        <v>45948</v>
      </c>
      <c r="B24" s="6">
        <v>116388.59</v>
      </c>
      <c r="C24" s="6">
        <v>-311</v>
      </c>
      <c r="D24" s="6">
        <v>-87633.55</v>
      </c>
      <c r="E24" s="6">
        <f t="shared" ref="E24" si="104">SUM(B24:D24)</f>
        <v>28444.039999999994</v>
      </c>
      <c r="F24" s="12"/>
      <c r="G24" s="6">
        <v>604745.82000000007</v>
      </c>
      <c r="H24" s="6">
        <v>-50</v>
      </c>
      <c r="I24" s="6">
        <v>-570719.53</v>
      </c>
      <c r="J24" s="6">
        <f t="shared" ref="J24" si="105">SUM(G24:I24)</f>
        <v>33976.290000000037</v>
      </c>
      <c r="K24" s="12"/>
      <c r="L24" s="6">
        <f t="shared" ref="L24" si="106">B24+G24</f>
        <v>721134.41</v>
      </c>
      <c r="M24" s="6">
        <f t="shared" ref="M24" si="107">C24+H24</f>
        <v>-361</v>
      </c>
      <c r="N24" s="6">
        <f t="shared" ref="N24" si="108">D24+I24</f>
        <v>-658353.08000000007</v>
      </c>
      <c r="O24" s="6">
        <f t="shared" ref="O24" si="109">E24+J24</f>
        <v>62420.330000000031</v>
      </c>
      <c r="P24" s="6"/>
      <c r="Q24" s="6">
        <f>ROUND(O24*0.1,2)+0.01</f>
        <v>6242.04</v>
      </c>
      <c r="R24" s="6">
        <f t="shared" ref="R24" si="110">ROUND(Q24*0.15,2)</f>
        <v>936.31</v>
      </c>
      <c r="S24" s="6">
        <f t="shared" ref="S24" si="111">ROUND(Q24*0.85,2)</f>
        <v>5305.73</v>
      </c>
    </row>
    <row r="25" spans="1:19" ht="15" customHeight="1" x14ac:dyDescent="0.25">
      <c r="A25" s="20">
        <f t="shared" si="13"/>
        <v>45955</v>
      </c>
      <c r="B25" s="6">
        <v>99271.35</v>
      </c>
      <c r="C25" s="6">
        <v>-815</v>
      </c>
      <c r="D25" s="6">
        <v>-91005.8</v>
      </c>
      <c r="E25" s="6">
        <f t="shared" ref="E25" si="112">SUM(B25:D25)</f>
        <v>7450.5500000000029</v>
      </c>
      <c r="F25" s="12"/>
      <c r="G25" s="6">
        <v>610067.96</v>
      </c>
      <c r="H25" s="6">
        <v>-69.23</v>
      </c>
      <c r="I25" s="6">
        <v>-581010.39</v>
      </c>
      <c r="J25" s="6">
        <f t="shared" ref="J25" si="113">SUM(G25:I25)</f>
        <v>28988.339999999967</v>
      </c>
      <c r="K25" s="12"/>
      <c r="L25" s="6">
        <f t="shared" ref="L25" si="114">B25+G25</f>
        <v>709339.30999999994</v>
      </c>
      <c r="M25" s="6">
        <f t="shared" ref="M25" si="115">C25+H25</f>
        <v>-884.23</v>
      </c>
      <c r="N25" s="6">
        <f t="shared" ref="N25" si="116">D25+I25</f>
        <v>-672016.19000000006</v>
      </c>
      <c r="O25" s="6">
        <f t="shared" ref="O25" si="117">E25+J25</f>
        <v>36438.88999999997</v>
      </c>
      <c r="P25" s="6"/>
      <c r="Q25" s="6">
        <f t="shared" ref="Q25:Q30" si="118">ROUND(O25*0.1,2)</f>
        <v>3643.89</v>
      </c>
      <c r="R25" s="6">
        <f t="shared" ref="R25" si="119">ROUND(Q25*0.15,2)</f>
        <v>546.58000000000004</v>
      </c>
      <c r="S25" s="6">
        <f t="shared" ref="S25" si="120">ROUND(Q25*0.85,2)</f>
        <v>3097.31</v>
      </c>
    </row>
    <row r="26" spans="1:19" ht="15" customHeight="1" x14ac:dyDescent="0.25">
      <c r="A26" s="20">
        <f t="shared" si="13"/>
        <v>45962</v>
      </c>
      <c r="B26" s="6">
        <v>72412.78</v>
      </c>
      <c r="C26" s="6">
        <v>-830</v>
      </c>
      <c r="D26" s="6">
        <v>-87257</v>
      </c>
      <c r="E26" s="6">
        <f t="shared" ref="E26" si="121">SUM(B26:D26)</f>
        <v>-15674.220000000001</v>
      </c>
      <c r="F26" s="12"/>
      <c r="G26" s="6">
        <v>677071.48</v>
      </c>
      <c r="H26" s="6">
        <v>-135</v>
      </c>
      <c r="I26" s="6">
        <v>-640210.56999999995</v>
      </c>
      <c r="J26" s="6">
        <f t="shared" ref="J26" si="122">SUM(G26:I26)</f>
        <v>36725.910000000033</v>
      </c>
      <c r="K26" s="12"/>
      <c r="L26" s="6">
        <f t="shared" ref="L26" si="123">B26+G26</f>
        <v>749484.26</v>
      </c>
      <c r="M26" s="6">
        <f t="shared" ref="M26" si="124">C26+H26</f>
        <v>-965</v>
      </c>
      <c r="N26" s="6">
        <f t="shared" ref="N26" si="125">D26+I26</f>
        <v>-727467.57</v>
      </c>
      <c r="O26" s="6">
        <f t="shared" ref="O26" si="126">E26+J26</f>
        <v>21051.690000000031</v>
      </c>
      <c r="P26" s="6"/>
      <c r="Q26" s="6">
        <f t="shared" si="118"/>
        <v>2105.17</v>
      </c>
      <c r="R26" s="6">
        <f t="shared" ref="R26" si="127">ROUND(Q26*0.15,2)</f>
        <v>315.77999999999997</v>
      </c>
      <c r="S26" s="6">
        <f t="shared" ref="S26" si="128">ROUND(Q26*0.85,2)</f>
        <v>1789.39</v>
      </c>
    </row>
    <row r="27" spans="1:19" ht="15" customHeight="1" x14ac:dyDescent="0.25">
      <c r="A27" s="20">
        <f t="shared" si="13"/>
        <v>45969</v>
      </c>
      <c r="B27" s="6">
        <v>99145.24</v>
      </c>
      <c r="C27" s="6">
        <v>-303</v>
      </c>
      <c r="D27" s="6">
        <v>-73786.75</v>
      </c>
      <c r="E27" s="6">
        <f t="shared" ref="E27" si="129">SUM(B27:D27)</f>
        <v>25055.490000000005</v>
      </c>
      <c r="F27" s="12"/>
      <c r="G27" s="6">
        <v>618637.17000000004</v>
      </c>
      <c r="H27" s="6">
        <v>0</v>
      </c>
      <c r="I27" s="6">
        <v>-579218.39</v>
      </c>
      <c r="J27" s="6">
        <f t="shared" ref="J27" si="130">SUM(G27:I27)</f>
        <v>39418.780000000028</v>
      </c>
      <c r="K27" s="12"/>
      <c r="L27" s="6">
        <f t="shared" ref="L27" si="131">B27+G27</f>
        <v>717782.41</v>
      </c>
      <c r="M27" s="6">
        <f t="shared" ref="M27" si="132">C27+H27</f>
        <v>-303</v>
      </c>
      <c r="N27" s="6">
        <f t="shared" ref="N27" si="133">D27+I27</f>
        <v>-653005.14</v>
      </c>
      <c r="O27" s="6">
        <f t="shared" ref="O27" si="134">E27+J27</f>
        <v>64474.270000000033</v>
      </c>
      <c r="P27" s="6"/>
      <c r="Q27" s="6">
        <f t="shared" si="118"/>
        <v>6447.43</v>
      </c>
      <c r="R27" s="6">
        <f t="shared" ref="R27" si="135">ROUND(Q27*0.15,2)</f>
        <v>967.11</v>
      </c>
      <c r="S27" s="6">
        <f t="shared" ref="S27" si="136">ROUND(Q27*0.85,2)</f>
        <v>5480.32</v>
      </c>
    </row>
    <row r="28" spans="1:19" ht="15" customHeight="1" x14ac:dyDescent="0.25">
      <c r="A28" s="20">
        <f t="shared" si="13"/>
        <v>45976</v>
      </c>
      <c r="B28" s="6">
        <v>85543.63</v>
      </c>
      <c r="C28" s="6">
        <v>-298</v>
      </c>
      <c r="D28" s="6">
        <v>-65575.05</v>
      </c>
      <c r="E28" s="6">
        <f t="shared" ref="E28" si="137">SUM(B28:D28)</f>
        <v>19670.580000000002</v>
      </c>
      <c r="F28" s="12"/>
      <c r="G28" s="6">
        <v>608046.61</v>
      </c>
      <c r="H28" s="6">
        <v>-76.5</v>
      </c>
      <c r="I28" s="6">
        <v>-587297</v>
      </c>
      <c r="J28" s="6">
        <f t="shared" ref="J28" si="138">SUM(G28:I28)</f>
        <v>20673.109999999986</v>
      </c>
      <c r="K28" s="12"/>
      <c r="L28" s="6">
        <f t="shared" ref="L28" si="139">B28+G28</f>
        <v>693590.24</v>
      </c>
      <c r="M28" s="6">
        <f t="shared" ref="M28" si="140">C28+H28</f>
        <v>-374.5</v>
      </c>
      <c r="N28" s="6">
        <f t="shared" ref="N28" si="141">D28+I28</f>
        <v>-652872.05000000005</v>
      </c>
      <c r="O28" s="6">
        <f t="shared" ref="O28" si="142">E28+J28</f>
        <v>40343.689999999988</v>
      </c>
      <c r="P28" s="6"/>
      <c r="Q28" s="6">
        <f t="shared" si="118"/>
        <v>4034.37</v>
      </c>
      <c r="R28" s="6">
        <f t="shared" ref="R28" si="143">ROUND(Q28*0.15,2)</f>
        <v>605.16</v>
      </c>
      <c r="S28" s="6">
        <f t="shared" ref="S28" si="144">ROUND(Q28*0.85,2)</f>
        <v>3429.21</v>
      </c>
    </row>
    <row r="29" spans="1:19" ht="15" customHeight="1" x14ac:dyDescent="0.25">
      <c r="A29" s="20">
        <f t="shared" si="13"/>
        <v>45983</v>
      </c>
      <c r="B29" s="6">
        <v>95308.45</v>
      </c>
      <c r="C29" s="6">
        <v>-11</v>
      </c>
      <c r="D29" s="6">
        <v>-64570.7</v>
      </c>
      <c r="E29" s="6">
        <f t="shared" ref="E29" si="145">SUM(B29:D29)</f>
        <v>30726.75</v>
      </c>
      <c r="F29" s="12"/>
      <c r="G29" s="6">
        <v>643569.23</v>
      </c>
      <c r="H29" s="6">
        <v>0</v>
      </c>
      <c r="I29" s="6">
        <v>-614687.44999999995</v>
      </c>
      <c r="J29" s="6">
        <f t="shared" ref="J29" si="146">SUM(G29:I29)</f>
        <v>28881.780000000028</v>
      </c>
      <c r="K29" s="12"/>
      <c r="L29" s="6">
        <f t="shared" ref="L29" si="147">B29+G29</f>
        <v>738877.67999999993</v>
      </c>
      <c r="M29" s="6">
        <f t="shared" ref="M29" si="148">C29+H29</f>
        <v>-11</v>
      </c>
      <c r="N29" s="6">
        <f t="shared" ref="N29" si="149">D29+I29</f>
        <v>-679258.14999999991</v>
      </c>
      <c r="O29" s="6">
        <f t="shared" ref="O29" si="150">E29+J29</f>
        <v>59608.530000000028</v>
      </c>
      <c r="P29" s="6"/>
      <c r="Q29" s="6">
        <f t="shared" si="118"/>
        <v>5960.85</v>
      </c>
      <c r="R29" s="6">
        <f t="shared" ref="R29" si="151">ROUND(Q29*0.15,2)</f>
        <v>894.13</v>
      </c>
      <c r="S29" s="6">
        <f t="shared" ref="S29" si="152">ROUND(Q29*0.85,2)</f>
        <v>5066.72</v>
      </c>
    </row>
    <row r="30" spans="1:19" ht="15" customHeight="1" x14ac:dyDescent="0.25">
      <c r="A30" s="20">
        <f t="shared" si="13"/>
        <v>45990</v>
      </c>
      <c r="B30" s="6">
        <v>78453.960000000006</v>
      </c>
      <c r="C30" s="6">
        <v>-330</v>
      </c>
      <c r="D30" s="6">
        <v>-55440.75</v>
      </c>
      <c r="E30" s="6">
        <f t="shared" ref="E30" si="153">SUM(B30:D30)</f>
        <v>22683.210000000006</v>
      </c>
      <c r="F30" s="12"/>
      <c r="G30" s="6">
        <v>825768.85</v>
      </c>
      <c r="H30" s="6">
        <v>-250</v>
      </c>
      <c r="I30" s="6">
        <v>-748210.91</v>
      </c>
      <c r="J30" s="6">
        <f t="shared" ref="J30" si="154">SUM(G30:I30)</f>
        <v>77307.939999999944</v>
      </c>
      <c r="K30" s="12"/>
      <c r="L30" s="6">
        <f t="shared" ref="L30" si="155">B30+G30</f>
        <v>904222.80999999994</v>
      </c>
      <c r="M30" s="6">
        <f t="shared" ref="M30" si="156">C30+H30</f>
        <v>-580</v>
      </c>
      <c r="N30" s="6">
        <f t="shared" ref="N30" si="157">D30+I30</f>
        <v>-803651.66</v>
      </c>
      <c r="O30" s="6">
        <f t="shared" ref="O30" si="158">E30+J30</f>
        <v>99991.149999999951</v>
      </c>
      <c r="P30" s="6"/>
      <c r="Q30" s="6">
        <f t="shared" si="118"/>
        <v>9999.1200000000008</v>
      </c>
      <c r="R30" s="6">
        <f t="shared" ref="R30" si="159">ROUND(Q30*0.15,2)</f>
        <v>1499.87</v>
      </c>
      <c r="S30" s="6">
        <f t="shared" ref="S30" si="160">ROUND(Q30*0.85,2)</f>
        <v>8499.25</v>
      </c>
    </row>
    <row r="31" spans="1:19" ht="15" customHeight="1" x14ac:dyDescent="0.25">
      <c r="A31" s="20">
        <f t="shared" si="13"/>
        <v>45997</v>
      </c>
      <c r="B31" s="6">
        <v>106927.15</v>
      </c>
      <c r="C31" s="6">
        <v>-523</v>
      </c>
      <c r="D31" s="6">
        <v>-81386.600000000006</v>
      </c>
      <c r="E31" s="6">
        <f t="shared" ref="E31" si="161">SUM(B31:D31)</f>
        <v>25017.549999999988</v>
      </c>
      <c r="F31" s="12"/>
      <c r="G31" s="6">
        <v>704938.43</v>
      </c>
      <c r="H31" s="6">
        <v>0</v>
      </c>
      <c r="I31" s="6">
        <v>-545432.68999999994</v>
      </c>
      <c r="J31" s="6">
        <f t="shared" ref="J31" si="162">SUM(G31:I31)</f>
        <v>159505.74000000011</v>
      </c>
      <c r="K31" s="12"/>
      <c r="L31" s="6">
        <f t="shared" ref="L31" si="163">B31+G31</f>
        <v>811865.58000000007</v>
      </c>
      <c r="M31" s="6">
        <f t="shared" ref="M31" si="164">C31+H31</f>
        <v>-523</v>
      </c>
      <c r="N31" s="6">
        <f t="shared" ref="N31" si="165">D31+I31</f>
        <v>-626819.28999999992</v>
      </c>
      <c r="O31" s="6">
        <f t="shared" ref="O31" si="166">E31+J31</f>
        <v>184523.2900000001</v>
      </c>
      <c r="P31" s="6"/>
      <c r="Q31" s="6">
        <f t="shared" ref="Q31" si="167">ROUND(O31*0.1,2)</f>
        <v>18452.330000000002</v>
      </c>
      <c r="R31" s="6">
        <f t="shared" ref="R31" si="168">ROUND(Q31*0.15,2)</f>
        <v>2767.85</v>
      </c>
      <c r="S31" s="6">
        <f t="shared" ref="S31" si="169">ROUND(Q31*0.85,2)</f>
        <v>15684.48</v>
      </c>
    </row>
    <row r="32" spans="1:19" ht="15" customHeight="1" x14ac:dyDescent="0.25">
      <c r="A32" s="20">
        <f t="shared" si="13"/>
        <v>46004</v>
      </c>
      <c r="B32" s="6">
        <v>53666.2</v>
      </c>
      <c r="C32" s="6">
        <v>-38</v>
      </c>
      <c r="D32" s="6">
        <v>-50565.8</v>
      </c>
      <c r="E32" s="6">
        <f t="shared" ref="E32" si="170">SUM(B32:D32)</f>
        <v>3062.3999999999942</v>
      </c>
      <c r="F32" s="12"/>
      <c r="G32" s="6">
        <v>470751.67</v>
      </c>
      <c r="H32" s="6">
        <v>0</v>
      </c>
      <c r="I32" s="6">
        <v>-446348.33</v>
      </c>
      <c r="J32" s="6">
        <f t="shared" ref="J32" si="171">SUM(G32:I32)</f>
        <v>24403.339999999967</v>
      </c>
      <c r="K32" s="12"/>
      <c r="L32" s="6">
        <f t="shared" ref="L32" si="172">B32+G32</f>
        <v>524417.87</v>
      </c>
      <c r="M32" s="6">
        <f t="shared" ref="M32" si="173">C32+H32</f>
        <v>-38</v>
      </c>
      <c r="N32" s="6">
        <f t="shared" ref="N32" si="174">D32+I32</f>
        <v>-496914.13</v>
      </c>
      <c r="O32" s="6">
        <f t="shared" ref="O32" si="175">E32+J32</f>
        <v>27465.739999999962</v>
      </c>
      <c r="P32" s="6"/>
      <c r="Q32" s="6">
        <f>ROUND(O32*0.1,2)+0.01</f>
        <v>2746.5800000000004</v>
      </c>
      <c r="R32" s="6">
        <f t="shared" ref="R32" si="176">ROUND(Q32*0.15,2)</f>
        <v>411.99</v>
      </c>
      <c r="S32" s="6">
        <f t="shared" ref="S32" si="177">ROUND(Q32*0.85,2)</f>
        <v>2334.59</v>
      </c>
    </row>
    <row r="33" spans="1:19" ht="15" customHeight="1" x14ac:dyDescent="0.25">
      <c r="A33" s="20">
        <f t="shared" si="13"/>
        <v>46011</v>
      </c>
      <c r="B33" s="6">
        <v>134404.63</v>
      </c>
      <c r="C33" s="6">
        <v>-90</v>
      </c>
      <c r="D33" s="6">
        <v>-116365.65</v>
      </c>
      <c r="E33" s="6">
        <f t="shared" ref="E33" si="178">SUM(B33:D33)</f>
        <v>17948.98000000001</v>
      </c>
      <c r="F33" s="12"/>
      <c r="G33" s="6">
        <v>565563.30000000005</v>
      </c>
      <c r="H33" s="6">
        <v>0</v>
      </c>
      <c r="I33" s="6">
        <v>-499354.27</v>
      </c>
      <c r="J33" s="6">
        <f t="shared" ref="J33" si="179">SUM(G33:I33)</f>
        <v>66209.030000000028</v>
      </c>
      <c r="K33" s="12"/>
      <c r="L33" s="6">
        <f t="shared" ref="L33" si="180">B33+G33</f>
        <v>699967.93</v>
      </c>
      <c r="M33" s="6">
        <f t="shared" ref="M33" si="181">C33+H33</f>
        <v>-90</v>
      </c>
      <c r="N33" s="6">
        <f t="shared" ref="N33" si="182">D33+I33</f>
        <v>-615719.92000000004</v>
      </c>
      <c r="O33" s="6">
        <f t="shared" ref="O33" si="183">E33+J33</f>
        <v>84158.010000000038</v>
      </c>
      <c r="P33" s="6"/>
      <c r="Q33" s="6">
        <f>ROUND(O33*0.1,2)</f>
        <v>8415.7999999999993</v>
      </c>
      <c r="R33" s="6">
        <f t="shared" ref="R33" si="184">ROUND(Q33*0.15,2)</f>
        <v>1262.3699999999999</v>
      </c>
      <c r="S33" s="6">
        <f t="shared" ref="S33" si="185">ROUND(Q33*0.85,2)</f>
        <v>7153.43</v>
      </c>
    </row>
    <row r="34" spans="1:19" ht="15" customHeight="1" x14ac:dyDescent="0.25">
      <c r="A34" s="20">
        <f t="shared" si="13"/>
        <v>46018</v>
      </c>
      <c r="B34" s="6">
        <v>91557.3</v>
      </c>
      <c r="C34" s="6">
        <v>-129.65</v>
      </c>
      <c r="D34" s="6">
        <v>-49632.25</v>
      </c>
      <c r="E34" s="6">
        <f t="shared" ref="E34" si="186">SUM(B34:D34)</f>
        <v>41795.400000000009</v>
      </c>
      <c r="F34" s="12"/>
      <c r="G34" s="6">
        <v>524160.59</v>
      </c>
      <c r="H34" s="6">
        <v>0</v>
      </c>
      <c r="I34" s="6">
        <v>-446499.74</v>
      </c>
      <c r="J34" s="6">
        <f t="shared" ref="J34" si="187">SUM(G34:I34)</f>
        <v>77660.850000000035</v>
      </c>
      <c r="K34" s="12"/>
      <c r="L34" s="6">
        <f t="shared" ref="L34" si="188">B34+G34</f>
        <v>615717.89</v>
      </c>
      <c r="M34" s="6">
        <f t="shared" ref="M34" si="189">C34+H34</f>
        <v>-129.65</v>
      </c>
      <c r="N34" s="6">
        <f t="shared" ref="N34" si="190">D34+I34</f>
        <v>-496131.99</v>
      </c>
      <c r="O34" s="6">
        <f t="shared" ref="O34" si="191">E34+J34</f>
        <v>119456.25000000004</v>
      </c>
      <c r="P34" s="6"/>
      <c r="Q34" s="6">
        <f>ROUND(O34*0.1,2)</f>
        <v>11945.63</v>
      </c>
      <c r="R34" s="6">
        <f t="shared" ref="R34" si="192">ROUND(Q34*0.15,2)</f>
        <v>1791.84</v>
      </c>
      <c r="S34" s="6">
        <f t="shared" ref="S34" si="193">ROUND(Q34*0.85,2)</f>
        <v>10153.790000000001</v>
      </c>
    </row>
    <row r="35" spans="1:19" ht="15" customHeight="1" x14ac:dyDescent="0.25">
      <c r="A35" s="20">
        <f t="shared" si="13"/>
        <v>46025</v>
      </c>
      <c r="B35" s="6">
        <v>101614.32</v>
      </c>
      <c r="C35" s="6">
        <v>-226.3</v>
      </c>
      <c r="D35" s="6">
        <v>-58356</v>
      </c>
      <c r="E35" s="6">
        <f t="shared" ref="E35" si="194">SUM(B35:D35)</f>
        <v>43032.020000000004</v>
      </c>
      <c r="F35" s="12"/>
      <c r="G35" s="6">
        <v>909471.86</v>
      </c>
      <c r="H35" s="6">
        <v>0</v>
      </c>
      <c r="I35" s="6">
        <v>-903269.23</v>
      </c>
      <c r="J35" s="6">
        <f t="shared" ref="J35" si="195">SUM(G35:I35)</f>
        <v>6202.6300000000047</v>
      </c>
      <c r="K35" s="12"/>
      <c r="L35" s="6">
        <f t="shared" ref="L35" si="196">B35+G35</f>
        <v>1011086.1799999999</v>
      </c>
      <c r="M35" s="6">
        <f t="shared" ref="M35" si="197">C35+H35</f>
        <v>-226.3</v>
      </c>
      <c r="N35" s="6">
        <f t="shared" ref="N35" si="198">D35+I35</f>
        <v>-961625.23</v>
      </c>
      <c r="O35" s="6">
        <f t="shared" ref="O35" si="199">E35+J35</f>
        <v>49234.650000000009</v>
      </c>
      <c r="P35" s="6"/>
      <c r="Q35" s="6">
        <f>ROUND(O35*0.1,2)</f>
        <v>4923.47</v>
      </c>
      <c r="R35" s="6">
        <f t="shared" ref="R35" si="200">ROUND(Q35*0.15,2)</f>
        <v>738.52</v>
      </c>
      <c r="S35" s="6">
        <f t="shared" ref="S35" si="201">ROUND(Q35*0.85,2)</f>
        <v>4184.95</v>
      </c>
    </row>
    <row r="36" spans="1:19" ht="15" customHeight="1" x14ac:dyDescent="0.25">
      <c r="A36" s="20">
        <f t="shared" si="13"/>
        <v>46032</v>
      </c>
      <c r="B36" s="6">
        <v>114310.79</v>
      </c>
      <c r="C36" s="6">
        <v>-90</v>
      </c>
      <c r="D36" s="6">
        <v>-86855.15</v>
      </c>
      <c r="E36" s="6">
        <f t="shared" ref="E36" si="202">SUM(B36:D36)</f>
        <v>27365.64</v>
      </c>
      <c r="F36" s="12"/>
      <c r="G36" s="6">
        <v>589350.13</v>
      </c>
      <c r="H36" s="6">
        <v>0</v>
      </c>
      <c r="I36" s="6">
        <v>-502234.62</v>
      </c>
      <c r="J36" s="6">
        <f t="shared" ref="J36" si="203">SUM(G36:I36)</f>
        <v>87115.510000000009</v>
      </c>
      <c r="K36" s="12"/>
      <c r="L36" s="6">
        <f t="shared" ref="L36" si="204">B36+G36</f>
        <v>703660.92</v>
      </c>
      <c r="M36" s="6">
        <f t="shared" ref="M36" si="205">C36+H36</f>
        <v>-90</v>
      </c>
      <c r="N36" s="6">
        <f t="shared" ref="N36" si="206">D36+I36</f>
        <v>-589089.77</v>
      </c>
      <c r="O36" s="6">
        <f t="shared" ref="O36" si="207">E36+J36</f>
        <v>114481.15000000001</v>
      </c>
      <c r="P36" s="6"/>
      <c r="Q36" s="6">
        <f>ROUND(O36*0.1,2)</f>
        <v>11448.12</v>
      </c>
      <c r="R36" s="6">
        <f t="shared" ref="R36" si="208">ROUND(Q36*0.15,2)</f>
        <v>1717.22</v>
      </c>
      <c r="S36" s="6">
        <f t="shared" ref="S36" si="209">ROUND(Q36*0.85,2)</f>
        <v>9730.9</v>
      </c>
    </row>
    <row r="37" spans="1:19" ht="15" customHeight="1" x14ac:dyDescent="0.25">
      <c r="A37" s="20">
        <f t="shared" si="13"/>
        <v>46039</v>
      </c>
      <c r="B37" s="6">
        <v>131228</v>
      </c>
      <c r="C37" s="6">
        <v>-2335.1999999999998</v>
      </c>
      <c r="D37" s="6">
        <v>-90707.35</v>
      </c>
      <c r="E37" s="6">
        <f t="shared" ref="E37" si="210">SUM(B37:D37)</f>
        <v>38185.449999999997</v>
      </c>
      <c r="F37" s="12"/>
      <c r="G37" s="6">
        <v>833782.58</v>
      </c>
      <c r="H37" s="6">
        <v>0</v>
      </c>
      <c r="I37" s="6">
        <v>-684550.39</v>
      </c>
      <c r="J37" s="6">
        <f t="shared" ref="J37" si="211">SUM(G37:I37)</f>
        <v>149232.18999999994</v>
      </c>
      <c r="K37" s="12"/>
      <c r="L37" s="6">
        <f t="shared" ref="L37" si="212">B37+G37</f>
        <v>965010.58</v>
      </c>
      <c r="M37" s="6">
        <f t="shared" ref="M37" si="213">C37+H37</f>
        <v>-2335.1999999999998</v>
      </c>
      <c r="N37" s="6">
        <f t="shared" ref="N37" si="214">D37+I37</f>
        <v>-775257.74</v>
      </c>
      <c r="O37" s="6">
        <f t="shared" ref="O37" si="215">E37+J37</f>
        <v>187417.63999999996</v>
      </c>
      <c r="P37" s="6"/>
      <c r="Q37" s="6">
        <f>ROUND(O37*0.1,2)+0.01</f>
        <v>18741.769999999997</v>
      </c>
      <c r="R37" s="6">
        <f t="shared" ref="R37" si="216">ROUND(Q37*0.15,2)</f>
        <v>2811.27</v>
      </c>
      <c r="S37" s="6">
        <f t="shared" ref="S37" si="217">ROUND(Q37*0.85,2)</f>
        <v>15930.5</v>
      </c>
    </row>
    <row r="38" spans="1:19" ht="15" customHeight="1" x14ac:dyDescent="0.25">
      <c r="A38" s="20">
        <f t="shared" si="13"/>
        <v>46046</v>
      </c>
      <c r="B38" s="6">
        <v>63222.8</v>
      </c>
      <c r="C38" s="6">
        <v>-377</v>
      </c>
      <c r="D38" s="6">
        <v>-47319.55</v>
      </c>
      <c r="E38" s="6">
        <f t="shared" ref="E38" si="218">SUM(B38:D38)</f>
        <v>15526.25</v>
      </c>
      <c r="F38" s="12"/>
      <c r="G38" s="6">
        <v>614923.25</v>
      </c>
      <c r="H38" s="6">
        <v>0</v>
      </c>
      <c r="I38" s="6">
        <v>-596044.22</v>
      </c>
      <c r="J38" s="6">
        <f t="shared" ref="J38" si="219">SUM(G38:I38)</f>
        <v>18879.030000000028</v>
      </c>
      <c r="K38" s="12"/>
      <c r="L38" s="6">
        <f t="shared" ref="L38" si="220">B38+G38</f>
        <v>678146.05</v>
      </c>
      <c r="M38" s="6">
        <f t="shared" ref="M38" si="221">C38+H38</f>
        <v>-377</v>
      </c>
      <c r="N38" s="6">
        <f t="shared" ref="N38" si="222">D38+I38</f>
        <v>-643363.77</v>
      </c>
      <c r="O38" s="6">
        <f t="shared" ref="O38" si="223">E38+J38</f>
        <v>34405.280000000028</v>
      </c>
      <c r="P38" s="6"/>
      <c r="Q38" s="6">
        <f>ROUND(O38*0.1,2)</f>
        <v>3440.53</v>
      </c>
      <c r="R38" s="6">
        <f t="shared" ref="R38" si="224">ROUND(Q38*0.15,2)</f>
        <v>516.08000000000004</v>
      </c>
      <c r="S38" s="6">
        <f t="shared" ref="S38" si="225">ROUND(Q38*0.85,2)</f>
        <v>2924.45</v>
      </c>
    </row>
    <row r="39" spans="1:19" ht="15" customHeight="1" x14ac:dyDescent="0.25">
      <c r="A39" s="20">
        <f t="shared" si="13"/>
        <v>46053</v>
      </c>
      <c r="B39" s="6">
        <v>43840.5</v>
      </c>
      <c r="C39" s="6">
        <v>-11</v>
      </c>
      <c r="D39" s="6">
        <v>-32061.200000000001</v>
      </c>
      <c r="E39" s="6">
        <f t="shared" ref="E39" si="226">SUM(B39:D39)</f>
        <v>11768.3</v>
      </c>
      <c r="F39" s="12"/>
      <c r="G39" s="6">
        <v>452358.14</v>
      </c>
      <c r="H39" s="6">
        <v>-2167</v>
      </c>
      <c r="I39" s="6">
        <v>-433019.41</v>
      </c>
      <c r="J39" s="6">
        <f t="shared" ref="J39" si="227">SUM(G39:I39)</f>
        <v>17171.73000000004</v>
      </c>
      <c r="K39" s="12"/>
      <c r="L39" s="6">
        <f t="shared" ref="L39" si="228">B39+G39</f>
        <v>496198.64</v>
      </c>
      <c r="M39" s="6">
        <f t="shared" ref="M39" si="229">C39+H39</f>
        <v>-2178</v>
      </c>
      <c r="N39" s="6">
        <f t="shared" ref="N39" si="230">D39+I39</f>
        <v>-465080.61</v>
      </c>
      <c r="O39" s="6">
        <f t="shared" ref="O39" si="231">E39+J39</f>
        <v>28940.030000000039</v>
      </c>
      <c r="P39" s="6"/>
      <c r="Q39" s="6">
        <f>ROUND(O39*0.1,2)</f>
        <v>2894</v>
      </c>
      <c r="R39" s="6">
        <f t="shared" ref="R39" si="232">ROUND(Q39*0.15,2)</f>
        <v>434.1</v>
      </c>
      <c r="S39" s="6">
        <f t="shared" ref="S39" si="233">ROUND(Q39*0.85,2)</f>
        <v>2459.9</v>
      </c>
    </row>
    <row r="40" spans="1:19" ht="15" customHeight="1" x14ac:dyDescent="0.25">
      <c r="A40" s="20">
        <f t="shared" si="13"/>
        <v>46060</v>
      </c>
      <c r="B40" s="6">
        <v>55687.9</v>
      </c>
      <c r="C40" s="6">
        <v>-251</v>
      </c>
      <c r="D40" s="6">
        <v>-34218.550000000003</v>
      </c>
      <c r="E40" s="6">
        <f t="shared" ref="E40" si="234">SUM(B40:D40)</f>
        <v>21218.35</v>
      </c>
      <c r="F40" s="12"/>
      <c r="G40" s="6">
        <v>559685.65</v>
      </c>
      <c r="H40" s="6">
        <v>-3100</v>
      </c>
      <c r="I40" s="6">
        <v>-485894.82</v>
      </c>
      <c r="J40" s="6">
        <f t="shared" ref="J40" si="235">SUM(G40:I40)</f>
        <v>70690.830000000016</v>
      </c>
      <c r="K40" s="12"/>
      <c r="L40" s="6">
        <f t="shared" ref="L40" si="236">B40+G40</f>
        <v>615373.55000000005</v>
      </c>
      <c r="M40" s="6">
        <f t="shared" ref="M40" si="237">C40+H40</f>
        <v>-3351</v>
      </c>
      <c r="N40" s="6">
        <f t="shared" ref="N40" si="238">D40+I40</f>
        <v>-520113.37</v>
      </c>
      <c r="O40" s="6">
        <f t="shared" ref="O40" si="239">E40+J40</f>
        <v>91909.180000000022</v>
      </c>
      <c r="P40" s="6"/>
      <c r="Q40" s="6">
        <f>ROUND(O40*0.1,2)</f>
        <v>9190.92</v>
      </c>
      <c r="R40" s="6">
        <f t="shared" ref="R40" si="240">ROUND(Q40*0.15,2)</f>
        <v>1378.64</v>
      </c>
      <c r="S40" s="6">
        <f t="shared" ref="S40" si="241">ROUND(Q40*0.85,2)</f>
        <v>7812.28</v>
      </c>
    </row>
    <row r="41" spans="1:19" ht="15" customHeight="1" x14ac:dyDescent="0.25">
      <c r="A41" s="20">
        <f t="shared" si="13"/>
        <v>46067</v>
      </c>
      <c r="B41" s="6">
        <v>73944.899999999994</v>
      </c>
      <c r="C41" s="6">
        <v>-134</v>
      </c>
      <c r="D41" s="6">
        <v>-88851.55</v>
      </c>
      <c r="E41" s="6">
        <f t="shared" ref="E41" si="242">SUM(B41:D41)</f>
        <v>-15040.650000000009</v>
      </c>
      <c r="F41" s="12"/>
      <c r="G41" s="6">
        <v>574062.93000000005</v>
      </c>
      <c r="H41" s="6">
        <v>-1073</v>
      </c>
      <c r="I41" s="6">
        <v>-546215.44999999995</v>
      </c>
      <c r="J41" s="6">
        <f>SUM(G41:I41)</f>
        <v>26774.480000000098</v>
      </c>
      <c r="K41" s="12"/>
      <c r="L41" s="6">
        <f t="shared" ref="L41" si="243">B41+G41</f>
        <v>648007.83000000007</v>
      </c>
      <c r="M41" s="6">
        <f t="shared" ref="M41" si="244">C41+H41</f>
        <v>-1207</v>
      </c>
      <c r="N41" s="6">
        <f t="shared" ref="N41" si="245">D41+I41</f>
        <v>-635067</v>
      </c>
      <c r="O41" s="6">
        <f>E41+J41</f>
        <v>11733.830000000089</v>
      </c>
      <c r="P41" s="6"/>
      <c r="Q41" s="6">
        <f>ROUND(O41*0.1,2)+0.01</f>
        <v>1173.3900000000001</v>
      </c>
      <c r="R41" s="6">
        <f t="shared" ref="R41" si="246">ROUND(Q41*0.15,2)</f>
        <v>176.01</v>
      </c>
      <c r="S41" s="6">
        <f t="shared" ref="S41" si="247">ROUND(Q41*0.85,2)</f>
        <v>997.38</v>
      </c>
    </row>
    <row r="42" spans="1:19" ht="15" customHeight="1" x14ac:dyDescent="0.25">
      <c r="A42" s="20">
        <f t="shared" si="13"/>
        <v>46074</v>
      </c>
      <c r="B42" s="6">
        <v>38769.089999999997</v>
      </c>
      <c r="C42" s="6">
        <v>-15</v>
      </c>
      <c r="D42" s="6">
        <v>-29594</v>
      </c>
      <c r="E42" s="6">
        <f t="shared" ref="E42" si="248">SUM(B42:D42)</f>
        <v>9160.0899999999965</v>
      </c>
      <c r="F42" s="12"/>
      <c r="G42" s="6">
        <v>449937.24</v>
      </c>
      <c r="H42" s="6">
        <v>-3549</v>
      </c>
      <c r="I42" s="6">
        <v>-431800.49</v>
      </c>
      <c r="J42" s="6">
        <f>SUM(G42:I42)</f>
        <v>14587.75</v>
      </c>
      <c r="K42" s="12"/>
      <c r="L42" s="6">
        <f t="shared" ref="L42" si="249">B42+G42</f>
        <v>488706.32999999996</v>
      </c>
      <c r="M42" s="6">
        <f t="shared" ref="M42" si="250">C42+H42</f>
        <v>-3564</v>
      </c>
      <c r="N42" s="6">
        <f t="shared" ref="N42" si="251">D42+I42</f>
        <v>-461394.49</v>
      </c>
      <c r="O42" s="6">
        <f>E42+J42</f>
        <v>23747.839999999997</v>
      </c>
      <c r="P42" s="6"/>
      <c r="Q42" s="6">
        <f>ROUND(O42*0.1,2)</f>
        <v>2374.7800000000002</v>
      </c>
      <c r="R42" s="6">
        <f t="shared" ref="R42" si="252">ROUND(Q42*0.15,2)</f>
        <v>356.22</v>
      </c>
      <c r="S42" s="6">
        <f t="shared" ref="S42" si="253">ROUND(Q42*0.85,2)</f>
        <v>2018.56</v>
      </c>
    </row>
    <row r="43" spans="1:19" ht="15" customHeight="1" x14ac:dyDescent="0.25">
      <c r="A43" s="20"/>
      <c r="B43" s="6"/>
      <c r="C43" s="6"/>
      <c r="D43" s="6"/>
      <c r="E43" s="6"/>
      <c r="F43" s="12"/>
      <c r="G43" s="6"/>
      <c r="H43" s="6"/>
      <c r="I43" s="6"/>
      <c r="J43" s="6"/>
      <c r="K43" s="12"/>
      <c r="L43" s="6"/>
      <c r="M43" s="6"/>
      <c r="N43" s="6"/>
      <c r="O43" s="6"/>
      <c r="P43" s="6"/>
      <c r="Q43" s="6"/>
      <c r="R43" s="6"/>
      <c r="S43" s="6"/>
    </row>
    <row r="44" spans="1:19" ht="15" customHeight="1" thickBot="1" x14ac:dyDescent="0.3">
      <c r="B44" s="7">
        <f>SUM(B9:B43)</f>
        <v>2808351.879999999</v>
      </c>
      <c r="C44" s="7">
        <f t="shared" ref="C44:E44" si="254">SUM(C9:C43)</f>
        <v>-13490.8</v>
      </c>
      <c r="D44" s="7">
        <f t="shared" si="254"/>
        <v>-2265039.5</v>
      </c>
      <c r="E44" s="7">
        <f t="shared" si="254"/>
        <v>529821.58000000007</v>
      </c>
      <c r="F44" s="12"/>
      <c r="G44" s="7">
        <f>SUM(G9:G43)</f>
        <v>18985328.729999993</v>
      </c>
      <c r="H44" s="7">
        <f t="shared" ref="H44" si="255">SUM(H9:H43)</f>
        <v>-12732.47</v>
      </c>
      <c r="I44" s="7">
        <f t="shared" ref="I44" si="256">SUM(I9:I43)</f>
        <v>-17435438.949999999</v>
      </c>
      <c r="J44" s="7">
        <f t="shared" ref="J44" si="257">SUM(J9:J43)</f>
        <v>1537157.31</v>
      </c>
      <c r="K44" s="12"/>
      <c r="L44" s="7">
        <f>SUM(L9:L43)</f>
        <v>21793680.609999999</v>
      </c>
      <c r="M44" s="7">
        <f t="shared" ref="M44" si="258">SUM(M9:M43)</f>
        <v>-26223.269999999997</v>
      </c>
      <c r="N44" s="7">
        <f t="shared" ref="N44" si="259">SUM(N9:N43)</f>
        <v>-19700478.449999999</v>
      </c>
      <c r="O44" s="7">
        <f t="shared" ref="O44" si="260">SUM(O9:O43)</f>
        <v>2066978.89</v>
      </c>
      <c r="P44" s="12"/>
      <c r="Q44" s="7">
        <f>SUM(Q9:Q43)</f>
        <v>206697.94999999998</v>
      </c>
      <c r="R44" s="7">
        <f t="shared" ref="R44:S44" si="261">SUM(R9:R43)</f>
        <v>31004.719999999998</v>
      </c>
      <c r="S44" s="7">
        <f t="shared" si="261"/>
        <v>175693.23</v>
      </c>
    </row>
    <row r="45" spans="1:19" ht="15" customHeight="1" thickTop="1" x14ac:dyDescent="0.25"/>
    <row r="46" spans="1:19" ht="15" customHeight="1" x14ac:dyDescent="0.25">
      <c r="A46" s="11" t="s">
        <v>23</v>
      </c>
    </row>
    <row r="47" spans="1:19" ht="15" customHeight="1" x14ac:dyDescent="0.25">
      <c r="A47" s="11" t="s">
        <v>8</v>
      </c>
    </row>
  </sheetData>
  <mergeCells count="2">
    <mergeCell ref="A1:S1"/>
    <mergeCell ref="A7:S7"/>
  </mergeCells>
  <pageMargins left="0.25" right="0.5" top="0.25" bottom="0.25" header="0" footer="0"/>
  <pageSetup paperSize="5" scale="6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S47"/>
  <sheetViews>
    <sheetView zoomScaleNormal="100" workbookViewId="0">
      <pane ySplit="6" topLeftCell="A17" activePane="bottomLeft" state="frozen"/>
      <selection activeCell="A4" sqref="A4:S4"/>
      <selection pane="bottomLeft" activeCell="A44" sqref="A44"/>
    </sheetView>
  </sheetViews>
  <sheetFormatPr defaultColWidth="10.7109375" defaultRowHeight="15" customHeight="1" x14ac:dyDescent="0.25"/>
  <cols>
    <col min="1" max="1" width="10.85546875" style="2" bestFit="1" customWidth="1"/>
    <col min="2" max="2" width="15.7109375" style="1" customWidth="1"/>
    <col min="3" max="3" width="13.7109375" style="1" customWidth="1"/>
    <col min="4" max="5" width="16.7109375" style="1" customWidth="1"/>
    <col min="6" max="6" width="4.7109375" style="1" customWidth="1"/>
    <col min="7" max="7" width="14.28515625" style="1" bestFit="1" customWidth="1"/>
    <col min="8" max="8" width="13.7109375" style="1" customWidth="1"/>
    <col min="9" max="9" width="15.7109375" style="1" customWidth="1"/>
    <col min="10" max="10" width="13.7109375" style="1" customWidth="1"/>
    <col min="11" max="11" width="4.7109375" style="1" customWidth="1"/>
    <col min="12" max="12" width="15.7109375" style="1" customWidth="1"/>
    <col min="13" max="13" width="13.7109375" style="1" customWidth="1"/>
    <col min="14" max="15" width="16.7109375" style="1" customWidth="1"/>
    <col min="16" max="16" width="4.7109375" style="1" customWidth="1"/>
    <col min="17" max="19" width="14.7109375" style="1" customWidth="1"/>
    <col min="20" max="16384" width="10.7109375" style="1"/>
  </cols>
  <sheetData>
    <row r="1" spans="1:19" ht="15" customHeight="1" x14ac:dyDescent="0.25">
      <c r="A1" s="26" t="s">
        <v>9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</row>
    <row r="2" spans="1:19" ht="15" customHeight="1" x14ac:dyDescent="0.2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</row>
    <row r="3" spans="1:19" customFormat="1" ht="25.5" x14ac:dyDescent="0.2">
      <c r="A3" s="3"/>
      <c r="B3" s="5" t="s">
        <v>12</v>
      </c>
      <c r="C3" s="4" t="s">
        <v>13</v>
      </c>
      <c r="D3" s="5" t="s">
        <v>14</v>
      </c>
      <c r="E3" s="5" t="s">
        <v>15</v>
      </c>
      <c r="F3" s="13"/>
      <c r="G3" s="5" t="s">
        <v>16</v>
      </c>
      <c r="H3" s="4" t="s">
        <v>17</v>
      </c>
      <c r="I3" s="5" t="s">
        <v>18</v>
      </c>
      <c r="J3" s="5" t="s">
        <v>19</v>
      </c>
      <c r="K3" s="13"/>
      <c r="L3" s="5" t="s">
        <v>20</v>
      </c>
      <c r="M3" s="4" t="s">
        <v>21</v>
      </c>
      <c r="N3" s="5" t="s">
        <v>22</v>
      </c>
      <c r="O3" s="5" t="s">
        <v>4</v>
      </c>
      <c r="P3" s="13"/>
      <c r="Q3" s="5" t="s">
        <v>5</v>
      </c>
      <c r="R3" s="5" t="s">
        <v>6</v>
      </c>
      <c r="S3" s="5" t="s">
        <v>7</v>
      </c>
    </row>
    <row r="5" spans="1:19" ht="15" customHeight="1" x14ac:dyDescent="0.25">
      <c r="A5" s="20" t="s">
        <v>24</v>
      </c>
      <c r="B5" s="6">
        <v>11064378.450000003</v>
      </c>
      <c r="C5" s="6">
        <v>-80531</v>
      </c>
      <c r="D5" s="6">
        <v>-10198913.390000004</v>
      </c>
      <c r="E5" s="6">
        <v>784934.06000000029</v>
      </c>
      <c r="F5" s="12"/>
      <c r="G5" s="16">
        <v>0</v>
      </c>
      <c r="H5" s="16">
        <v>0</v>
      </c>
      <c r="I5" s="16">
        <v>0</v>
      </c>
      <c r="J5" s="16">
        <v>0</v>
      </c>
      <c r="K5" s="12"/>
      <c r="L5" s="6">
        <v>11064378.450000003</v>
      </c>
      <c r="M5" s="6">
        <v>-80531</v>
      </c>
      <c r="N5" s="6">
        <v>-10198913.390000004</v>
      </c>
      <c r="O5" s="6">
        <v>784934.06000000029</v>
      </c>
      <c r="P5" s="12"/>
      <c r="Q5" s="6">
        <v>78493.429999999978</v>
      </c>
      <c r="R5" s="6">
        <v>11774.040000000003</v>
      </c>
      <c r="S5" s="6">
        <v>66719.39</v>
      </c>
    </row>
    <row r="7" spans="1:19" ht="15" customHeight="1" x14ac:dyDescent="0.25">
      <c r="A7" s="24" t="s">
        <v>25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</row>
    <row r="8" spans="1:19" ht="15" customHeight="1" x14ac:dyDescent="0.25">
      <c r="A8" s="17"/>
      <c r="B8" s="6"/>
      <c r="C8" s="6"/>
      <c r="D8" s="6"/>
      <c r="E8" s="6"/>
      <c r="F8" s="12"/>
      <c r="G8" s="6"/>
      <c r="H8" s="6"/>
      <c r="I8" s="6"/>
      <c r="J8" s="6"/>
      <c r="K8" s="12"/>
      <c r="L8" s="6"/>
      <c r="M8" s="6"/>
      <c r="N8" s="6"/>
      <c r="O8" s="6"/>
      <c r="P8" s="6"/>
      <c r="Q8" s="6"/>
      <c r="R8" s="6"/>
      <c r="S8" s="6"/>
    </row>
    <row r="9" spans="1:19" ht="15" customHeight="1" x14ac:dyDescent="0.25">
      <c r="A9" s="19" t="str">
        <f>Mountaineer!A9</f>
        <v>7/5/2025 *</v>
      </c>
      <c r="B9" s="6">
        <v>163232.64000000001</v>
      </c>
      <c r="C9" s="6">
        <v>-11835</v>
      </c>
      <c r="D9" s="6">
        <v>-126640.76</v>
      </c>
      <c r="E9" s="6">
        <f t="shared" ref="E9" si="0">SUM(B9:D9)</f>
        <v>24756.880000000019</v>
      </c>
      <c r="F9" s="12"/>
      <c r="G9" s="6">
        <v>0</v>
      </c>
      <c r="H9" s="6">
        <v>0</v>
      </c>
      <c r="I9" s="6">
        <v>0</v>
      </c>
      <c r="J9" s="6">
        <f t="shared" ref="J9" si="1">SUM(G9:I9)</f>
        <v>0</v>
      </c>
      <c r="K9" s="12"/>
      <c r="L9" s="6">
        <f t="shared" ref="L9:O9" si="2">B9+G9</f>
        <v>163232.64000000001</v>
      </c>
      <c r="M9" s="6">
        <f t="shared" si="2"/>
        <v>-11835</v>
      </c>
      <c r="N9" s="6">
        <f t="shared" si="2"/>
        <v>-126640.76</v>
      </c>
      <c r="O9" s="6">
        <f t="shared" si="2"/>
        <v>24756.880000000019</v>
      </c>
      <c r="P9" s="6"/>
      <c r="Q9" s="6">
        <f t="shared" ref="Q9:Q14" si="3">ROUND(O9*0.1,2)</f>
        <v>2475.69</v>
      </c>
      <c r="R9" s="6">
        <f t="shared" ref="R9" si="4">ROUND(Q9*0.15,2)</f>
        <v>371.35</v>
      </c>
      <c r="S9" s="6">
        <f t="shared" ref="S9" si="5">ROUND(Q9*0.85,2)</f>
        <v>2104.34</v>
      </c>
    </row>
    <row r="10" spans="1:19" ht="15" customHeight="1" x14ac:dyDescent="0.25">
      <c r="A10" s="19">
        <f>Mountaineer!A10</f>
        <v>45850</v>
      </c>
      <c r="B10" s="6">
        <v>276092.09999999998</v>
      </c>
      <c r="C10" s="6">
        <v>-14657.05</v>
      </c>
      <c r="D10" s="6">
        <v>-243067.02</v>
      </c>
      <c r="E10" s="6">
        <f t="shared" ref="E10" si="6">SUM(B10:D10)</f>
        <v>18368.03</v>
      </c>
      <c r="F10" s="12"/>
      <c r="G10" s="6">
        <v>0</v>
      </c>
      <c r="H10" s="6">
        <v>0</v>
      </c>
      <c r="I10" s="6">
        <v>0</v>
      </c>
      <c r="J10" s="6">
        <f t="shared" ref="J10" si="7">SUM(G10:I10)</f>
        <v>0</v>
      </c>
      <c r="K10" s="12"/>
      <c r="L10" s="6">
        <f t="shared" ref="L10" si="8">B10+G10</f>
        <v>276092.09999999998</v>
      </c>
      <c r="M10" s="6">
        <f t="shared" ref="M10" si="9">C10+H10</f>
        <v>-14657.05</v>
      </c>
      <c r="N10" s="6">
        <f t="shared" ref="N10" si="10">D10+I10</f>
        <v>-243067.02</v>
      </c>
      <c r="O10" s="6">
        <f t="shared" ref="O10" si="11">E10+J10</f>
        <v>18368.03</v>
      </c>
      <c r="P10" s="6"/>
      <c r="Q10" s="6">
        <f t="shared" si="3"/>
        <v>1836.8</v>
      </c>
      <c r="R10" s="6">
        <f t="shared" ref="R10" si="12">ROUND(Q10*0.15,2)</f>
        <v>275.52</v>
      </c>
      <c r="S10" s="6">
        <f t="shared" ref="S10" si="13">ROUND(Q10*0.85,2)</f>
        <v>1561.28</v>
      </c>
    </row>
    <row r="11" spans="1:19" ht="15" customHeight="1" x14ac:dyDescent="0.25">
      <c r="A11" s="19">
        <f t="shared" ref="A11:A42" si="14">A10+7</f>
        <v>45857</v>
      </c>
      <c r="B11" s="6">
        <v>109420.84</v>
      </c>
      <c r="C11" s="6">
        <v>-528</v>
      </c>
      <c r="D11" s="6">
        <v>-110541.65</v>
      </c>
      <c r="E11" s="6">
        <f t="shared" ref="E11" si="15">SUM(B11:D11)</f>
        <v>-1648.8099999999977</v>
      </c>
      <c r="F11" s="12"/>
      <c r="G11" s="6">
        <v>0</v>
      </c>
      <c r="H11" s="6">
        <v>0</v>
      </c>
      <c r="I11" s="6">
        <v>0</v>
      </c>
      <c r="J11" s="6">
        <f t="shared" ref="J11" si="16">SUM(G11:I11)</f>
        <v>0</v>
      </c>
      <c r="K11" s="12"/>
      <c r="L11" s="6">
        <f t="shared" ref="L11" si="17">B11+G11</f>
        <v>109420.84</v>
      </c>
      <c r="M11" s="6">
        <f t="shared" ref="M11" si="18">C11+H11</f>
        <v>-528</v>
      </c>
      <c r="N11" s="6">
        <f t="shared" ref="N11" si="19">D11+I11</f>
        <v>-110541.65</v>
      </c>
      <c r="O11" s="6">
        <f t="shared" ref="O11" si="20">E11+J11</f>
        <v>-1648.8099999999977</v>
      </c>
      <c r="P11" s="6"/>
      <c r="Q11" s="6">
        <f t="shared" si="3"/>
        <v>-164.88</v>
      </c>
      <c r="R11" s="6">
        <f t="shared" ref="R11" si="21">ROUND(Q11*0.15,2)</f>
        <v>-24.73</v>
      </c>
      <c r="S11" s="6">
        <f t="shared" ref="S11" si="22">ROUND(Q11*0.85,2)</f>
        <v>-140.15</v>
      </c>
    </row>
    <row r="12" spans="1:19" ht="15" customHeight="1" x14ac:dyDescent="0.25">
      <c r="A12" s="19">
        <f t="shared" si="14"/>
        <v>45864</v>
      </c>
      <c r="B12" s="6">
        <v>144158.44999999998</v>
      </c>
      <c r="C12" s="6">
        <v>-2620</v>
      </c>
      <c r="D12" s="6">
        <v>-128508.99999999999</v>
      </c>
      <c r="E12" s="6">
        <f t="shared" ref="E12" si="23">SUM(B12:D12)</f>
        <v>13029.449999999997</v>
      </c>
      <c r="F12" s="12"/>
      <c r="G12" s="6">
        <v>0</v>
      </c>
      <c r="H12" s="6">
        <v>0</v>
      </c>
      <c r="I12" s="6">
        <v>0</v>
      </c>
      <c r="J12" s="6">
        <f t="shared" ref="J12" si="24">SUM(G12:I12)</f>
        <v>0</v>
      </c>
      <c r="K12" s="12"/>
      <c r="L12" s="6">
        <f t="shared" ref="L12" si="25">B12+G12</f>
        <v>144158.44999999998</v>
      </c>
      <c r="M12" s="6">
        <f t="shared" ref="M12" si="26">C12+H12</f>
        <v>-2620</v>
      </c>
      <c r="N12" s="6">
        <f t="shared" ref="N12" si="27">D12+I12</f>
        <v>-128508.99999999999</v>
      </c>
      <c r="O12" s="6">
        <f t="shared" ref="O12" si="28">E12+J12</f>
        <v>13029.449999999997</v>
      </c>
      <c r="P12" s="6"/>
      <c r="Q12" s="6">
        <f t="shared" si="3"/>
        <v>1302.95</v>
      </c>
      <c r="R12" s="6">
        <f t="shared" ref="R12" si="29">ROUND(Q12*0.15,2)</f>
        <v>195.44</v>
      </c>
      <c r="S12" s="6">
        <f t="shared" ref="S12" si="30">ROUND(Q12*0.85,2)</f>
        <v>1107.51</v>
      </c>
    </row>
    <row r="13" spans="1:19" ht="15" customHeight="1" x14ac:dyDescent="0.25">
      <c r="A13" s="19">
        <f t="shared" si="14"/>
        <v>45871</v>
      </c>
      <c r="B13" s="6">
        <v>244890.47999999998</v>
      </c>
      <c r="C13" s="6">
        <v>-278</v>
      </c>
      <c r="D13" s="6">
        <v>-214701.36</v>
      </c>
      <c r="E13" s="6">
        <f t="shared" ref="E13" si="31">SUM(B13:D13)</f>
        <v>29911.119999999995</v>
      </c>
      <c r="F13" s="12"/>
      <c r="G13" s="6">
        <v>0</v>
      </c>
      <c r="H13" s="6">
        <v>0</v>
      </c>
      <c r="I13" s="6">
        <v>0</v>
      </c>
      <c r="J13" s="6">
        <f t="shared" ref="J13" si="32">SUM(G13:I13)</f>
        <v>0</v>
      </c>
      <c r="K13" s="12"/>
      <c r="L13" s="6">
        <f t="shared" ref="L13" si="33">B13+G13</f>
        <v>244890.47999999998</v>
      </c>
      <c r="M13" s="6">
        <f t="shared" ref="M13" si="34">C13+H13</f>
        <v>-278</v>
      </c>
      <c r="N13" s="6">
        <f t="shared" ref="N13" si="35">D13+I13</f>
        <v>-214701.36</v>
      </c>
      <c r="O13" s="6">
        <f t="shared" ref="O13" si="36">E13+J13</f>
        <v>29911.119999999995</v>
      </c>
      <c r="P13" s="6"/>
      <c r="Q13" s="6">
        <f t="shared" si="3"/>
        <v>2991.11</v>
      </c>
      <c r="R13" s="6">
        <f t="shared" ref="R13" si="37">ROUND(Q13*0.15,2)</f>
        <v>448.67</v>
      </c>
      <c r="S13" s="6">
        <f t="shared" ref="S13" si="38">ROUND(Q13*0.85,2)</f>
        <v>2542.44</v>
      </c>
    </row>
    <row r="14" spans="1:19" ht="15" customHeight="1" x14ac:dyDescent="0.25">
      <c r="A14" s="19">
        <f t="shared" si="14"/>
        <v>45878</v>
      </c>
      <c r="B14" s="6">
        <v>275204.55</v>
      </c>
      <c r="C14" s="6">
        <v>-19201</v>
      </c>
      <c r="D14" s="6">
        <v>-207217.66000000003</v>
      </c>
      <c r="E14" s="6">
        <f t="shared" ref="E14" si="39">SUM(B14:D14)</f>
        <v>48785.889999999956</v>
      </c>
      <c r="F14" s="12"/>
      <c r="G14" s="6">
        <v>0</v>
      </c>
      <c r="H14" s="6">
        <v>0</v>
      </c>
      <c r="I14" s="6">
        <v>0</v>
      </c>
      <c r="J14" s="6">
        <f t="shared" ref="J14" si="40">SUM(G14:I14)</f>
        <v>0</v>
      </c>
      <c r="K14" s="12"/>
      <c r="L14" s="6">
        <f t="shared" ref="L14" si="41">B14+G14</f>
        <v>275204.55</v>
      </c>
      <c r="M14" s="6">
        <f t="shared" ref="M14" si="42">C14+H14</f>
        <v>-19201</v>
      </c>
      <c r="N14" s="6">
        <f t="shared" ref="N14" si="43">D14+I14</f>
        <v>-207217.66000000003</v>
      </c>
      <c r="O14" s="6">
        <f t="shared" ref="O14" si="44">E14+J14</f>
        <v>48785.889999999956</v>
      </c>
      <c r="P14" s="6"/>
      <c r="Q14" s="6">
        <f t="shared" si="3"/>
        <v>4878.59</v>
      </c>
      <c r="R14" s="6">
        <f t="shared" ref="R14" si="45">ROUND(Q14*0.15,2)</f>
        <v>731.79</v>
      </c>
      <c r="S14" s="6">
        <f t="shared" ref="S14" si="46">ROUND(Q14*0.85,2)</f>
        <v>4146.8</v>
      </c>
    </row>
    <row r="15" spans="1:19" ht="15" customHeight="1" x14ac:dyDescent="0.25">
      <c r="A15" s="19">
        <f t="shared" si="14"/>
        <v>45885</v>
      </c>
      <c r="B15" s="6">
        <v>319499.08999999997</v>
      </c>
      <c r="C15" s="6">
        <v>-8605</v>
      </c>
      <c r="D15" s="6">
        <v>-322956.54000000004</v>
      </c>
      <c r="E15" s="6">
        <f t="shared" ref="E15" si="47">SUM(B15:D15)</f>
        <v>-12062.45000000007</v>
      </c>
      <c r="F15" s="12"/>
      <c r="G15" s="6">
        <v>0</v>
      </c>
      <c r="H15" s="6">
        <v>0</v>
      </c>
      <c r="I15" s="6">
        <v>0</v>
      </c>
      <c r="J15" s="6">
        <f t="shared" ref="J15" si="48">SUM(G15:I15)</f>
        <v>0</v>
      </c>
      <c r="K15" s="12"/>
      <c r="L15" s="6">
        <f t="shared" ref="L15" si="49">B15+G15</f>
        <v>319499.08999999997</v>
      </c>
      <c r="M15" s="6">
        <f t="shared" ref="M15" si="50">C15+H15</f>
        <v>-8605</v>
      </c>
      <c r="N15" s="6">
        <f t="shared" ref="N15" si="51">D15+I15</f>
        <v>-322956.54000000004</v>
      </c>
      <c r="O15" s="6">
        <f t="shared" ref="O15" si="52">E15+J15</f>
        <v>-12062.45000000007</v>
      </c>
      <c r="P15" s="6"/>
      <c r="Q15" s="6">
        <f t="shared" ref="Q15" si="53">ROUND(O15*0.1,2)</f>
        <v>-1206.25</v>
      </c>
      <c r="R15" s="6">
        <f t="shared" ref="R15" si="54">ROUND(Q15*0.15,2)</f>
        <v>-180.94</v>
      </c>
      <c r="S15" s="6">
        <f t="shared" ref="S15" si="55">ROUND(Q15*0.85,2)</f>
        <v>-1025.31</v>
      </c>
    </row>
    <row r="16" spans="1:19" ht="15" customHeight="1" x14ac:dyDescent="0.25">
      <c r="A16" s="19">
        <f t="shared" si="14"/>
        <v>45892</v>
      </c>
      <c r="B16" s="6">
        <v>368072.86</v>
      </c>
      <c r="C16" s="6">
        <v>-30270</v>
      </c>
      <c r="D16" s="6">
        <v>-290687.54000000004</v>
      </c>
      <c r="E16" s="6">
        <f t="shared" ref="E16" si="56">SUM(B16:D16)</f>
        <v>47115.319999999949</v>
      </c>
      <c r="F16" s="12"/>
      <c r="G16" s="6">
        <v>0</v>
      </c>
      <c r="H16" s="6">
        <v>0</v>
      </c>
      <c r="I16" s="6">
        <v>0</v>
      </c>
      <c r="J16" s="6">
        <f t="shared" ref="J16" si="57">SUM(G16:I16)</f>
        <v>0</v>
      </c>
      <c r="K16" s="12"/>
      <c r="L16" s="6">
        <f t="shared" ref="L16" si="58">B16+G16</f>
        <v>368072.86</v>
      </c>
      <c r="M16" s="6">
        <f t="shared" ref="M16" si="59">C16+H16</f>
        <v>-30270</v>
      </c>
      <c r="N16" s="6">
        <f t="shared" ref="N16" si="60">D16+I16</f>
        <v>-290687.54000000004</v>
      </c>
      <c r="O16" s="6">
        <f t="shared" ref="O16" si="61">E16+J16</f>
        <v>47115.319999999949</v>
      </c>
      <c r="P16" s="6"/>
      <c r="Q16" s="6">
        <f t="shared" ref="Q16" si="62">ROUND(O16*0.1,2)</f>
        <v>4711.53</v>
      </c>
      <c r="R16" s="6">
        <f t="shared" ref="R16" si="63">ROUND(Q16*0.15,2)</f>
        <v>706.73</v>
      </c>
      <c r="S16" s="6">
        <f t="shared" ref="S16" si="64">ROUND(Q16*0.85,2)</f>
        <v>4004.8</v>
      </c>
    </row>
    <row r="17" spans="1:19" ht="15" customHeight="1" x14ac:dyDescent="0.25">
      <c r="A17" s="19">
        <f t="shared" si="14"/>
        <v>45899</v>
      </c>
      <c r="B17" s="6">
        <v>303759.02</v>
      </c>
      <c r="C17" s="6">
        <v>-8767.77</v>
      </c>
      <c r="D17" s="6">
        <v>-240001.15999999997</v>
      </c>
      <c r="E17" s="6">
        <f t="shared" ref="E17" si="65">SUM(B17:D17)</f>
        <v>54990.090000000026</v>
      </c>
      <c r="F17" s="12"/>
      <c r="G17" s="6">
        <v>0</v>
      </c>
      <c r="H17" s="6">
        <v>0</v>
      </c>
      <c r="I17" s="6">
        <v>0</v>
      </c>
      <c r="J17" s="6">
        <f t="shared" ref="J17" si="66">SUM(G17:I17)</f>
        <v>0</v>
      </c>
      <c r="K17" s="12"/>
      <c r="L17" s="6">
        <f t="shared" ref="L17" si="67">B17+G17</f>
        <v>303759.02</v>
      </c>
      <c r="M17" s="6">
        <f t="shared" ref="M17" si="68">C17+H17</f>
        <v>-8767.77</v>
      </c>
      <c r="N17" s="6">
        <f t="shared" ref="N17" si="69">D17+I17</f>
        <v>-240001.15999999997</v>
      </c>
      <c r="O17" s="6">
        <f t="shared" ref="O17" si="70">E17+J17</f>
        <v>54990.090000000026</v>
      </c>
      <c r="P17" s="6"/>
      <c r="Q17" s="6">
        <f t="shared" ref="Q17" si="71">ROUND(O17*0.1,2)</f>
        <v>5499.01</v>
      </c>
      <c r="R17" s="6">
        <f t="shared" ref="R17" si="72">ROUND(Q17*0.15,2)</f>
        <v>824.85</v>
      </c>
      <c r="S17" s="6">
        <f t="shared" ref="S17" si="73">ROUND(Q17*0.85,2)</f>
        <v>4674.16</v>
      </c>
    </row>
    <row r="18" spans="1:19" ht="15" customHeight="1" x14ac:dyDescent="0.25">
      <c r="A18" s="19">
        <f t="shared" si="14"/>
        <v>45906</v>
      </c>
      <c r="B18" s="6">
        <v>317295.18</v>
      </c>
      <c r="C18" s="6">
        <v>-16466.8</v>
      </c>
      <c r="D18" s="6">
        <v>-271846.26</v>
      </c>
      <c r="E18" s="6">
        <f t="shared" ref="E18" si="74">SUM(B18:D18)</f>
        <v>28982.119999999995</v>
      </c>
      <c r="F18" s="12"/>
      <c r="G18" s="6">
        <v>0</v>
      </c>
      <c r="H18" s="6">
        <v>0</v>
      </c>
      <c r="I18" s="6">
        <v>0</v>
      </c>
      <c r="J18" s="6">
        <f t="shared" ref="J18" si="75">SUM(G18:I18)</f>
        <v>0</v>
      </c>
      <c r="K18" s="12"/>
      <c r="L18" s="6">
        <f t="shared" ref="L18" si="76">B18+G18</f>
        <v>317295.18</v>
      </c>
      <c r="M18" s="6">
        <f t="shared" ref="M18" si="77">C18+H18</f>
        <v>-16466.8</v>
      </c>
      <c r="N18" s="6">
        <f t="shared" ref="N18" si="78">D18+I18</f>
        <v>-271846.26</v>
      </c>
      <c r="O18" s="6">
        <f t="shared" ref="O18" si="79">E18+J18</f>
        <v>28982.119999999995</v>
      </c>
      <c r="P18" s="6"/>
      <c r="Q18" s="6">
        <f t="shared" ref="Q18" si="80">ROUND(O18*0.1,2)</f>
        <v>2898.21</v>
      </c>
      <c r="R18" s="6">
        <f t="shared" ref="R18" si="81">ROUND(Q18*0.15,2)</f>
        <v>434.73</v>
      </c>
      <c r="S18" s="6">
        <f t="shared" ref="S18" si="82">ROUND(Q18*0.85,2)</f>
        <v>2463.48</v>
      </c>
    </row>
    <row r="19" spans="1:19" ht="15" customHeight="1" x14ac:dyDescent="0.25">
      <c r="A19" s="19">
        <f t="shared" si="14"/>
        <v>45913</v>
      </c>
      <c r="B19" s="6">
        <v>338971.01</v>
      </c>
      <c r="C19" s="6">
        <v>-10753</v>
      </c>
      <c r="D19" s="6">
        <v>-354091.27</v>
      </c>
      <c r="E19" s="6">
        <f t="shared" ref="E19" si="83">SUM(B19:D19)</f>
        <v>-25873.260000000009</v>
      </c>
      <c r="F19" s="12"/>
      <c r="G19" s="6">
        <v>0</v>
      </c>
      <c r="H19" s="6">
        <v>0</v>
      </c>
      <c r="I19" s="6">
        <v>0</v>
      </c>
      <c r="J19" s="6">
        <f t="shared" ref="J19" si="84">SUM(G19:I19)</f>
        <v>0</v>
      </c>
      <c r="K19" s="12"/>
      <c r="L19" s="6">
        <f t="shared" ref="L19" si="85">B19+G19</f>
        <v>338971.01</v>
      </c>
      <c r="M19" s="6">
        <f t="shared" ref="M19" si="86">C19+H19</f>
        <v>-10753</v>
      </c>
      <c r="N19" s="6">
        <f t="shared" ref="N19" si="87">D19+I19</f>
        <v>-354091.27</v>
      </c>
      <c r="O19" s="6">
        <f t="shared" ref="O19" si="88">E19+J19</f>
        <v>-25873.260000000009</v>
      </c>
      <c r="P19" s="6"/>
      <c r="Q19" s="6">
        <f>ROUND(O19*0.1,2)+0.02</f>
        <v>-2587.31</v>
      </c>
      <c r="R19" s="6">
        <f t="shared" ref="R19" si="89">ROUND(Q19*0.15,2)</f>
        <v>-388.1</v>
      </c>
      <c r="S19" s="6">
        <f t="shared" ref="S19" si="90">ROUND(Q19*0.85,2)</f>
        <v>-2199.21</v>
      </c>
    </row>
    <row r="20" spans="1:19" ht="15" customHeight="1" x14ac:dyDescent="0.25">
      <c r="A20" s="19">
        <f t="shared" si="14"/>
        <v>45920</v>
      </c>
      <c r="B20" s="6">
        <v>307083.33</v>
      </c>
      <c r="C20" s="6">
        <v>-19290</v>
      </c>
      <c r="D20" s="6">
        <v>-214751.19</v>
      </c>
      <c r="E20" s="6">
        <f t="shared" ref="E20" si="91">SUM(B20:D20)</f>
        <v>73042.140000000014</v>
      </c>
      <c r="F20" s="12"/>
      <c r="G20" s="6">
        <v>0</v>
      </c>
      <c r="H20" s="6">
        <v>0</v>
      </c>
      <c r="I20" s="6">
        <v>0</v>
      </c>
      <c r="J20" s="6">
        <f t="shared" ref="J20" si="92">SUM(G20:I20)</f>
        <v>0</v>
      </c>
      <c r="K20" s="12"/>
      <c r="L20" s="6">
        <f t="shared" ref="L20" si="93">B20+G20</f>
        <v>307083.33</v>
      </c>
      <c r="M20" s="6">
        <f t="shared" ref="M20" si="94">C20+H20</f>
        <v>-19290</v>
      </c>
      <c r="N20" s="6">
        <f t="shared" ref="N20" si="95">D20+I20</f>
        <v>-214751.19</v>
      </c>
      <c r="O20" s="6">
        <f t="shared" ref="O20" si="96">E20+J20</f>
        <v>73042.140000000014</v>
      </c>
      <c r="P20" s="6"/>
      <c r="Q20" s="6">
        <f t="shared" ref="Q20:Q25" si="97">ROUND(O20*0.1,2)</f>
        <v>7304.21</v>
      </c>
      <c r="R20" s="6">
        <f t="shared" ref="R20" si="98">ROUND(Q20*0.15,2)</f>
        <v>1095.6300000000001</v>
      </c>
      <c r="S20" s="6">
        <f t="shared" ref="S20" si="99">ROUND(Q20*0.85,2)</f>
        <v>6208.58</v>
      </c>
    </row>
    <row r="21" spans="1:19" ht="15" customHeight="1" x14ac:dyDescent="0.25">
      <c r="A21" s="19">
        <f t="shared" si="14"/>
        <v>45927</v>
      </c>
      <c r="B21" s="6">
        <v>291077.43</v>
      </c>
      <c r="C21" s="6">
        <v>-8117</v>
      </c>
      <c r="D21" s="6">
        <v>-223901.09000000003</v>
      </c>
      <c r="E21" s="6">
        <f t="shared" ref="E21" si="100">SUM(B21:D21)</f>
        <v>59059.339999999967</v>
      </c>
      <c r="F21" s="12"/>
      <c r="G21" s="6">
        <v>0</v>
      </c>
      <c r="H21" s="6">
        <v>0</v>
      </c>
      <c r="I21" s="6">
        <v>0</v>
      </c>
      <c r="J21" s="6">
        <f t="shared" ref="J21" si="101">SUM(G21:I21)</f>
        <v>0</v>
      </c>
      <c r="K21" s="12"/>
      <c r="L21" s="6">
        <f t="shared" ref="L21" si="102">B21+G21</f>
        <v>291077.43</v>
      </c>
      <c r="M21" s="6">
        <f t="shared" ref="M21" si="103">C21+H21</f>
        <v>-8117</v>
      </c>
      <c r="N21" s="6">
        <f t="shared" ref="N21" si="104">D21+I21</f>
        <v>-223901.09000000003</v>
      </c>
      <c r="O21" s="6">
        <f t="shared" ref="O21" si="105">E21+J21</f>
        <v>59059.339999999967</v>
      </c>
      <c r="P21" s="6"/>
      <c r="Q21" s="6">
        <f t="shared" si="97"/>
        <v>5905.93</v>
      </c>
      <c r="R21" s="6">
        <f t="shared" ref="R21" si="106">ROUND(Q21*0.15,2)</f>
        <v>885.89</v>
      </c>
      <c r="S21" s="6">
        <f t="shared" ref="S21" si="107">ROUND(Q21*0.85,2)</f>
        <v>5020.04</v>
      </c>
    </row>
    <row r="22" spans="1:19" ht="15" customHeight="1" x14ac:dyDescent="0.25">
      <c r="A22" s="19">
        <f t="shared" si="14"/>
        <v>45934</v>
      </c>
      <c r="B22" s="6">
        <v>340379.31</v>
      </c>
      <c r="C22" s="6">
        <v>-11026.3</v>
      </c>
      <c r="D22" s="6">
        <v>-326789.27000000008</v>
      </c>
      <c r="E22" s="6">
        <f t="shared" ref="E22" si="108">SUM(B22:D22)</f>
        <v>2563.7399999999325</v>
      </c>
      <c r="F22" s="12"/>
      <c r="G22" s="6">
        <v>0</v>
      </c>
      <c r="H22" s="6">
        <v>0</v>
      </c>
      <c r="I22" s="6">
        <v>0</v>
      </c>
      <c r="J22" s="6">
        <f t="shared" ref="J22" si="109">SUM(G22:I22)</f>
        <v>0</v>
      </c>
      <c r="K22" s="12"/>
      <c r="L22" s="6">
        <f t="shared" ref="L22" si="110">B22+G22</f>
        <v>340379.31</v>
      </c>
      <c r="M22" s="6">
        <f t="shared" ref="M22" si="111">C22+H22</f>
        <v>-11026.3</v>
      </c>
      <c r="N22" s="6">
        <f t="shared" ref="N22" si="112">D22+I22</f>
        <v>-326789.27000000008</v>
      </c>
      <c r="O22" s="6">
        <f t="shared" ref="O22" si="113">E22+J22</f>
        <v>2563.7399999999325</v>
      </c>
      <c r="P22" s="6"/>
      <c r="Q22" s="6">
        <f t="shared" si="97"/>
        <v>256.37</v>
      </c>
      <c r="R22" s="6">
        <f t="shared" ref="R22" si="114">ROUND(Q22*0.15,2)</f>
        <v>38.46</v>
      </c>
      <c r="S22" s="6">
        <f t="shared" ref="S22" si="115">ROUND(Q22*0.85,2)</f>
        <v>217.91</v>
      </c>
    </row>
    <row r="23" spans="1:19" ht="15" customHeight="1" x14ac:dyDescent="0.25">
      <c r="A23" s="19">
        <f t="shared" si="14"/>
        <v>45941</v>
      </c>
      <c r="B23" s="6">
        <v>362632.1</v>
      </c>
      <c r="C23" s="6">
        <v>-4381</v>
      </c>
      <c r="D23" s="6">
        <v>-329182.68999999994</v>
      </c>
      <c r="E23" s="6">
        <f t="shared" ref="E23" si="116">SUM(B23:D23)</f>
        <v>29068.410000000033</v>
      </c>
      <c r="F23" s="12"/>
      <c r="G23" s="6">
        <v>0</v>
      </c>
      <c r="H23" s="6">
        <v>0</v>
      </c>
      <c r="I23" s="6">
        <v>0</v>
      </c>
      <c r="J23" s="6">
        <f t="shared" ref="J23" si="117">SUM(G23:I23)</f>
        <v>0</v>
      </c>
      <c r="K23" s="12"/>
      <c r="L23" s="6">
        <f t="shared" ref="L23" si="118">B23+G23</f>
        <v>362632.1</v>
      </c>
      <c r="M23" s="6">
        <f t="shared" ref="M23" si="119">C23+H23</f>
        <v>-4381</v>
      </c>
      <c r="N23" s="6">
        <f t="shared" ref="N23" si="120">D23+I23</f>
        <v>-329182.68999999994</v>
      </c>
      <c r="O23" s="6">
        <f t="shared" ref="O23" si="121">E23+J23</f>
        <v>29068.410000000033</v>
      </c>
      <c r="P23" s="6"/>
      <c r="Q23" s="6">
        <f t="shared" si="97"/>
        <v>2906.84</v>
      </c>
      <c r="R23" s="6">
        <f t="shared" ref="R23" si="122">ROUND(Q23*0.15,2)</f>
        <v>436.03</v>
      </c>
      <c r="S23" s="6">
        <f t="shared" ref="S23" si="123">ROUND(Q23*0.85,2)</f>
        <v>2470.81</v>
      </c>
    </row>
    <row r="24" spans="1:19" ht="15" customHeight="1" x14ac:dyDescent="0.25">
      <c r="A24" s="19">
        <f t="shared" si="14"/>
        <v>45948</v>
      </c>
      <c r="B24" s="6">
        <v>340692.33</v>
      </c>
      <c r="C24" s="6">
        <v>-1089</v>
      </c>
      <c r="D24" s="6">
        <v>-280276.47999999998</v>
      </c>
      <c r="E24" s="6">
        <f t="shared" ref="E24" si="124">SUM(B24:D24)</f>
        <v>59326.850000000035</v>
      </c>
      <c r="F24" s="12"/>
      <c r="G24" s="6">
        <v>0</v>
      </c>
      <c r="H24" s="6">
        <v>0</v>
      </c>
      <c r="I24" s="6">
        <v>0</v>
      </c>
      <c r="J24" s="6">
        <f t="shared" ref="J24" si="125">SUM(G24:I24)</f>
        <v>0</v>
      </c>
      <c r="K24" s="12"/>
      <c r="L24" s="6">
        <f t="shared" ref="L24" si="126">B24+G24</f>
        <v>340692.33</v>
      </c>
      <c r="M24" s="6">
        <f t="shared" ref="M24" si="127">C24+H24</f>
        <v>-1089</v>
      </c>
      <c r="N24" s="6">
        <f t="shared" ref="N24" si="128">D24+I24</f>
        <v>-280276.47999999998</v>
      </c>
      <c r="O24" s="6">
        <f t="shared" ref="O24" si="129">E24+J24</f>
        <v>59326.850000000035</v>
      </c>
      <c r="P24" s="6"/>
      <c r="Q24" s="6">
        <f t="shared" si="97"/>
        <v>5932.69</v>
      </c>
      <c r="R24" s="6">
        <f t="shared" ref="R24" si="130">ROUND(Q24*0.15,2)</f>
        <v>889.9</v>
      </c>
      <c r="S24" s="6">
        <f t="shared" ref="S24" si="131">ROUND(Q24*0.85,2)</f>
        <v>5042.79</v>
      </c>
    </row>
    <row r="25" spans="1:19" ht="15" customHeight="1" x14ac:dyDescent="0.25">
      <c r="A25" s="19">
        <f t="shared" si="14"/>
        <v>45955</v>
      </c>
      <c r="B25" s="6">
        <v>361275.83</v>
      </c>
      <c r="C25" s="6">
        <v>-13634</v>
      </c>
      <c r="D25" s="6">
        <v>-385212.25</v>
      </c>
      <c r="E25" s="6">
        <f t="shared" ref="E25" si="132">SUM(B25:D25)</f>
        <v>-37570.419999999984</v>
      </c>
      <c r="F25" s="12"/>
      <c r="G25" s="6">
        <v>0</v>
      </c>
      <c r="H25" s="6">
        <v>0</v>
      </c>
      <c r="I25" s="6">
        <v>0</v>
      </c>
      <c r="J25" s="6">
        <f t="shared" ref="J25" si="133">SUM(G25:I25)</f>
        <v>0</v>
      </c>
      <c r="K25" s="12"/>
      <c r="L25" s="6">
        <f t="shared" ref="L25" si="134">B25+G25</f>
        <v>361275.83</v>
      </c>
      <c r="M25" s="6">
        <f t="shared" ref="M25" si="135">C25+H25</f>
        <v>-13634</v>
      </c>
      <c r="N25" s="6">
        <f t="shared" ref="N25" si="136">D25+I25</f>
        <v>-385212.25</v>
      </c>
      <c r="O25" s="6">
        <f t="shared" ref="O25" si="137">E25+J25</f>
        <v>-37570.419999999984</v>
      </c>
      <c r="P25" s="6"/>
      <c r="Q25" s="6">
        <f t="shared" si="97"/>
        <v>-3757.04</v>
      </c>
      <c r="R25" s="6">
        <f t="shared" ref="R25" si="138">ROUND(Q25*0.15,2)</f>
        <v>-563.55999999999995</v>
      </c>
      <c r="S25" s="6">
        <f t="shared" ref="S25" si="139">ROUND(Q25*0.85,2)</f>
        <v>-3193.48</v>
      </c>
    </row>
    <row r="26" spans="1:19" ht="15" customHeight="1" x14ac:dyDescent="0.25">
      <c r="A26" s="19">
        <f t="shared" si="14"/>
        <v>45962</v>
      </c>
      <c r="B26" s="6">
        <v>311103.15000000002</v>
      </c>
      <c r="C26" s="6">
        <v>-5142</v>
      </c>
      <c r="D26" s="6">
        <v>-276156.59999999998</v>
      </c>
      <c r="E26" s="6">
        <f t="shared" ref="E26" si="140">SUM(B26:D26)</f>
        <v>29804.550000000047</v>
      </c>
      <c r="F26" s="12"/>
      <c r="G26" s="6">
        <v>0</v>
      </c>
      <c r="H26" s="6">
        <v>0</v>
      </c>
      <c r="I26" s="6">
        <v>0</v>
      </c>
      <c r="J26" s="6">
        <f t="shared" ref="J26" si="141">SUM(G26:I26)</f>
        <v>0</v>
      </c>
      <c r="K26" s="12"/>
      <c r="L26" s="6">
        <f t="shared" ref="L26" si="142">B26+G26</f>
        <v>311103.15000000002</v>
      </c>
      <c r="M26" s="6">
        <f t="shared" ref="M26" si="143">C26+H26</f>
        <v>-5142</v>
      </c>
      <c r="N26" s="6">
        <f t="shared" ref="N26" si="144">D26+I26</f>
        <v>-276156.59999999998</v>
      </c>
      <c r="O26" s="6">
        <f t="shared" ref="O26" si="145">E26+J26</f>
        <v>29804.550000000047</v>
      </c>
      <c r="P26" s="6"/>
      <c r="Q26" s="6">
        <f>ROUND(O26*0.1,2)-0.01</f>
        <v>2980.45</v>
      </c>
      <c r="R26" s="16">
        <f t="shared" ref="R26" si="146">ROUND(Q26*0.15,2)</f>
        <v>447.07</v>
      </c>
      <c r="S26" s="16">
        <f t="shared" ref="S26:S31" si="147">ROUND(Q26*0.85,2)</f>
        <v>2533.38</v>
      </c>
    </row>
    <row r="27" spans="1:19" ht="15" customHeight="1" x14ac:dyDescent="0.25">
      <c r="A27" s="19">
        <f t="shared" si="14"/>
        <v>45969</v>
      </c>
      <c r="B27" s="6">
        <v>220801.28</v>
      </c>
      <c r="C27" s="6">
        <v>-2268</v>
      </c>
      <c r="D27" s="6">
        <v>-175247.6</v>
      </c>
      <c r="E27" s="6">
        <f t="shared" ref="E27" si="148">SUM(B27:D27)</f>
        <v>43285.679999999993</v>
      </c>
      <c r="F27" s="12"/>
      <c r="G27" s="6">
        <v>0</v>
      </c>
      <c r="H27" s="6">
        <v>0</v>
      </c>
      <c r="I27" s="6">
        <v>0</v>
      </c>
      <c r="J27" s="6">
        <f t="shared" ref="J27" si="149">SUM(G27:I27)</f>
        <v>0</v>
      </c>
      <c r="K27" s="12"/>
      <c r="L27" s="6">
        <f t="shared" ref="L27" si="150">B27+G27</f>
        <v>220801.28</v>
      </c>
      <c r="M27" s="6">
        <f t="shared" ref="M27" si="151">C27+H27</f>
        <v>-2268</v>
      </c>
      <c r="N27" s="6">
        <f t="shared" ref="N27" si="152">D27+I27</f>
        <v>-175247.6</v>
      </c>
      <c r="O27" s="6">
        <f t="shared" ref="O27" si="153">E27+J27</f>
        <v>43285.679999999993</v>
      </c>
      <c r="P27" s="6"/>
      <c r="Q27" s="6">
        <f t="shared" ref="Q27:Q32" si="154">ROUND(O27*0.1,2)</f>
        <v>4328.57</v>
      </c>
      <c r="R27" s="16">
        <f t="shared" ref="R27" si="155">ROUND(Q27*0.15,2)</f>
        <v>649.29</v>
      </c>
      <c r="S27" s="16">
        <f t="shared" si="147"/>
        <v>3679.28</v>
      </c>
    </row>
    <row r="28" spans="1:19" ht="15" customHeight="1" x14ac:dyDescent="0.25">
      <c r="A28" s="19">
        <f t="shared" si="14"/>
        <v>45976</v>
      </c>
      <c r="B28" s="6">
        <v>198183.51</v>
      </c>
      <c r="C28" s="6">
        <v>-3963</v>
      </c>
      <c r="D28" s="6">
        <v>-141796.12</v>
      </c>
      <c r="E28" s="6">
        <f t="shared" ref="E28" si="156">SUM(B28:D28)</f>
        <v>52424.390000000014</v>
      </c>
      <c r="F28" s="12"/>
      <c r="G28" s="6">
        <v>0</v>
      </c>
      <c r="H28" s="6">
        <v>0</v>
      </c>
      <c r="I28" s="6">
        <v>0</v>
      </c>
      <c r="J28" s="6">
        <f t="shared" ref="J28" si="157">SUM(G28:I28)</f>
        <v>0</v>
      </c>
      <c r="K28" s="12"/>
      <c r="L28" s="6">
        <f t="shared" ref="L28" si="158">B28+G28</f>
        <v>198183.51</v>
      </c>
      <c r="M28" s="6">
        <f t="shared" ref="M28" si="159">C28+H28</f>
        <v>-3963</v>
      </c>
      <c r="N28" s="6">
        <f t="shared" ref="N28" si="160">D28+I28</f>
        <v>-141796.12</v>
      </c>
      <c r="O28" s="6">
        <f t="shared" ref="O28" si="161">E28+J28</f>
        <v>52424.390000000014</v>
      </c>
      <c r="P28" s="6"/>
      <c r="Q28" s="6">
        <f t="shared" si="154"/>
        <v>5242.4399999999996</v>
      </c>
      <c r="R28" s="16">
        <f t="shared" ref="R28" si="162">ROUND(Q28*0.15,2)</f>
        <v>786.37</v>
      </c>
      <c r="S28" s="16">
        <f t="shared" si="147"/>
        <v>4456.07</v>
      </c>
    </row>
    <row r="29" spans="1:19" ht="15" customHeight="1" x14ac:dyDescent="0.25">
      <c r="A29" s="19">
        <f t="shared" si="14"/>
        <v>45983</v>
      </c>
      <c r="B29" s="6">
        <v>188781.01</v>
      </c>
      <c r="C29" s="6">
        <v>-1359</v>
      </c>
      <c r="D29" s="6">
        <v>-186541.94</v>
      </c>
      <c r="E29" s="6">
        <f t="shared" ref="E29" si="163">SUM(B29:D29)</f>
        <v>880.07000000000698</v>
      </c>
      <c r="F29" s="12"/>
      <c r="G29" s="6">
        <v>0</v>
      </c>
      <c r="H29" s="6">
        <v>0</v>
      </c>
      <c r="I29" s="6">
        <v>0</v>
      </c>
      <c r="J29" s="6">
        <f t="shared" ref="J29" si="164">SUM(G29:I29)</f>
        <v>0</v>
      </c>
      <c r="K29" s="12"/>
      <c r="L29" s="6">
        <f t="shared" ref="L29" si="165">B29+G29</f>
        <v>188781.01</v>
      </c>
      <c r="M29" s="6">
        <f t="shared" ref="M29" si="166">C29+H29</f>
        <v>-1359</v>
      </c>
      <c r="N29" s="6">
        <f t="shared" ref="N29" si="167">D29+I29</f>
        <v>-186541.94</v>
      </c>
      <c r="O29" s="6">
        <f t="shared" ref="O29" si="168">E29+J29</f>
        <v>880.07000000000698</v>
      </c>
      <c r="P29" s="6"/>
      <c r="Q29" s="6">
        <f t="shared" si="154"/>
        <v>88.01</v>
      </c>
      <c r="R29" s="16">
        <f t="shared" ref="R29" si="169">ROUND(Q29*0.15,2)</f>
        <v>13.2</v>
      </c>
      <c r="S29" s="16">
        <f t="shared" si="147"/>
        <v>74.81</v>
      </c>
    </row>
    <row r="30" spans="1:19" ht="15" customHeight="1" x14ac:dyDescent="0.25">
      <c r="A30" s="19">
        <f t="shared" si="14"/>
        <v>45990</v>
      </c>
      <c r="B30" s="6">
        <v>340909.64</v>
      </c>
      <c r="C30" s="6">
        <v>-6595</v>
      </c>
      <c r="D30" s="6">
        <v>-327770.2</v>
      </c>
      <c r="E30" s="6">
        <f t="shared" ref="E30" si="170">SUM(B30:D30)</f>
        <v>6544.4400000000023</v>
      </c>
      <c r="F30" s="12"/>
      <c r="G30" s="6">
        <v>0</v>
      </c>
      <c r="H30" s="6">
        <v>0</v>
      </c>
      <c r="I30" s="6">
        <v>0</v>
      </c>
      <c r="J30" s="6">
        <f t="shared" ref="J30" si="171">SUM(G30:I30)</f>
        <v>0</v>
      </c>
      <c r="K30" s="12"/>
      <c r="L30" s="6">
        <f t="shared" ref="L30" si="172">B30+G30</f>
        <v>340909.64</v>
      </c>
      <c r="M30" s="6">
        <f t="shared" ref="M30" si="173">C30+H30</f>
        <v>-6595</v>
      </c>
      <c r="N30" s="6">
        <f t="shared" ref="N30" si="174">D30+I30</f>
        <v>-327770.2</v>
      </c>
      <c r="O30" s="6">
        <f t="shared" ref="O30" si="175">E30+J30</f>
        <v>6544.4400000000023</v>
      </c>
      <c r="P30" s="6"/>
      <c r="Q30" s="6">
        <f t="shared" si="154"/>
        <v>654.44000000000005</v>
      </c>
      <c r="R30" s="16">
        <f t="shared" ref="R30" si="176">ROUND(Q30*0.15,2)</f>
        <v>98.17</v>
      </c>
      <c r="S30" s="16">
        <f t="shared" si="147"/>
        <v>556.27</v>
      </c>
    </row>
    <row r="31" spans="1:19" ht="15" customHeight="1" x14ac:dyDescent="0.25">
      <c r="A31" s="19">
        <f t="shared" si="14"/>
        <v>45997</v>
      </c>
      <c r="B31" s="6">
        <v>261262.28</v>
      </c>
      <c r="C31" s="6">
        <v>-1957</v>
      </c>
      <c r="D31" s="6">
        <v>-243137.76</v>
      </c>
      <c r="E31" s="6">
        <f t="shared" ref="E31" si="177">SUM(B31:D31)</f>
        <v>16167.51999999999</v>
      </c>
      <c r="F31" s="12"/>
      <c r="G31" s="6">
        <v>0</v>
      </c>
      <c r="H31" s="6">
        <v>0</v>
      </c>
      <c r="I31" s="6">
        <v>0</v>
      </c>
      <c r="J31" s="6">
        <f t="shared" ref="J31" si="178">SUM(G31:I31)</f>
        <v>0</v>
      </c>
      <c r="K31" s="12"/>
      <c r="L31" s="6">
        <f t="shared" ref="L31" si="179">B31+G31</f>
        <v>261262.28</v>
      </c>
      <c r="M31" s="6">
        <f t="shared" ref="M31" si="180">C31+H31</f>
        <v>-1957</v>
      </c>
      <c r="N31" s="6">
        <f t="shared" ref="N31" si="181">D31+I31</f>
        <v>-243137.76</v>
      </c>
      <c r="O31" s="6">
        <f t="shared" ref="O31" si="182">E31+J31</f>
        <v>16167.51999999999</v>
      </c>
      <c r="P31" s="6"/>
      <c r="Q31" s="6">
        <f t="shared" si="154"/>
        <v>1616.75</v>
      </c>
      <c r="R31" s="16">
        <f t="shared" ref="R31" si="183">ROUND(Q31*0.15,2)</f>
        <v>242.51</v>
      </c>
      <c r="S31" s="16">
        <f t="shared" si="147"/>
        <v>1374.24</v>
      </c>
    </row>
    <row r="32" spans="1:19" ht="15" customHeight="1" x14ac:dyDescent="0.25">
      <c r="A32" s="19">
        <f t="shared" si="14"/>
        <v>46004</v>
      </c>
      <c r="B32" s="6">
        <v>180179.16</v>
      </c>
      <c r="C32" s="6">
        <v>-715.5</v>
      </c>
      <c r="D32" s="6">
        <v>-147462.79</v>
      </c>
      <c r="E32" s="6">
        <f t="shared" ref="E32" si="184">SUM(B32:D32)</f>
        <v>32000.869999999995</v>
      </c>
      <c r="F32" s="12"/>
      <c r="G32" s="6">
        <v>0</v>
      </c>
      <c r="H32" s="6">
        <v>0</v>
      </c>
      <c r="I32" s="6">
        <v>0</v>
      </c>
      <c r="J32" s="6">
        <f t="shared" ref="J32" si="185">SUM(G32:I32)</f>
        <v>0</v>
      </c>
      <c r="K32" s="12"/>
      <c r="L32" s="6">
        <f t="shared" ref="L32" si="186">B32+G32</f>
        <v>180179.16</v>
      </c>
      <c r="M32" s="6">
        <f t="shared" ref="M32" si="187">C32+H32</f>
        <v>-715.5</v>
      </c>
      <c r="N32" s="6">
        <f t="shared" ref="N32" si="188">D32+I32</f>
        <v>-147462.79</v>
      </c>
      <c r="O32" s="6">
        <f t="shared" ref="O32" si="189">E32+J32</f>
        <v>32000.869999999995</v>
      </c>
      <c r="P32" s="6"/>
      <c r="Q32" s="6">
        <f t="shared" si="154"/>
        <v>3200.09</v>
      </c>
      <c r="R32" s="16">
        <f t="shared" ref="R32" si="190">ROUND(Q32*0.15,2)</f>
        <v>480.01</v>
      </c>
      <c r="S32" s="16">
        <f t="shared" ref="S32" si="191">ROUND(Q32*0.85,2)</f>
        <v>2720.08</v>
      </c>
    </row>
    <row r="33" spans="1:19" ht="15" customHeight="1" x14ac:dyDescent="0.25">
      <c r="A33" s="19">
        <f t="shared" si="14"/>
        <v>46011</v>
      </c>
      <c r="B33" s="6">
        <v>259344.25</v>
      </c>
      <c r="C33" s="6">
        <v>-1708</v>
      </c>
      <c r="D33" s="6">
        <v>-215857.4</v>
      </c>
      <c r="E33" s="6">
        <f t="shared" ref="E33" si="192">SUM(B33:D33)</f>
        <v>41778.850000000006</v>
      </c>
      <c r="F33" s="12"/>
      <c r="G33" s="6">
        <v>0</v>
      </c>
      <c r="H33" s="6">
        <v>0</v>
      </c>
      <c r="I33" s="6">
        <v>0</v>
      </c>
      <c r="J33" s="6">
        <f t="shared" ref="J33" si="193">SUM(G33:I33)</f>
        <v>0</v>
      </c>
      <c r="K33" s="12"/>
      <c r="L33" s="6">
        <f t="shared" ref="L33" si="194">B33+G33</f>
        <v>259344.25</v>
      </c>
      <c r="M33" s="6">
        <f t="shared" ref="M33" si="195">C33+H33</f>
        <v>-1708</v>
      </c>
      <c r="N33" s="6">
        <f t="shared" ref="N33" si="196">D33+I33</f>
        <v>-215857.4</v>
      </c>
      <c r="O33" s="6">
        <f t="shared" ref="O33" si="197">E33+J33</f>
        <v>41778.850000000006</v>
      </c>
      <c r="P33" s="6"/>
      <c r="Q33" s="6">
        <f t="shared" ref="Q33" si="198">ROUND(O33*0.1,2)</f>
        <v>4177.8900000000003</v>
      </c>
      <c r="R33" s="16">
        <f t="shared" ref="R33" si="199">ROUND(Q33*0.15,2)</f>
        <v>626.67999999999995</v>
      </c>
      <c r="S33" s="16">
        <f t="shared" ref="S33" si="200">ROUND(Q33*0.85,2)</f>
        <v>3551.21</v>
      </c>
    </row>
    <row r="34" spans="1:19" ht="15" customHeight="1" x14ac:dyDescent="0.25">
      <c r="A34" s="19">
        <f t="shared" si="14"/>
        <v>46018</v>
      </c>
      <c r="B34" s="6">
        <v>292654.09999999998</v>
      </c>
      <c r="C34" s="6">
        <v>-15024</v>
      </c>
      <c r="D34" s="6">
        <v>-244864.03</v>
      </c>
      <c r="E34" s="6">
        <f t="shared" ref="E34" si="201">SUM(B34:D34)</f>
        <v>32766.069999999978</v>
      </c>
      <c r="F34" s="12"/>
      <c r="G34" s="6">
        <v>0</v>
      </c>
      <c r="H34" s="6">
        <v>0</v>
      </c>
      <c r="I34" s="6">
        <v>0</v>
      </c>
      <c r="J34" s="6">
        <f t="shared" ref="J34" si="202">SUM(G34:I34)</f>
        <v>0</v>
      </c>
      <c r="K34" s="12"/>
      <c r="L34" s="6">
        <f t="shared" ref="L34" si="203">B34+G34</f>
        <v>292654.09999999998</v>
      </c>
      <c r="M34" s="6">
        <f t="shared" ref="M34" si="204">C34+H34</f>
        <v>-15024</v>
      </c>
      <c r="N34" s="6">
        <f t="shared" ref="N34" si="205">D34+I34</f>
        <v>-244864.03</v>
      </c>
      <c r="O34" s="6">
        <f t="shared" ref="O34" si="206">E34+J34</f>
        <v>32766.069999999978</v>
      </c>
      <c r="P34" s="6"/>
      <c r="Q34" s="6">
        <f t="shared" ref="Q34" si="207">ROUND(O34*0.1,2)</f>
        <v>3276.61</v>
      </c>
      <c r="R34" s="16">
        <f t="shared" ref="R34" si="208">ROUND(Q34*0.15,2)</f>
        <v>491.49</v>
      </c>
      <c r="S34" s="16">
        <f t="shared" ref="S34" si="209">ROUND(Q34*0.85,2)</f>
        <v>2785.12</v>
      </c>
    </row>
    <row r="35" spans="1:19" ht="15" customHeight="1" x14ac:dyDescent="0.25">
      <c r="A35" s="19">
        <f t="shared" si="14"/>
        <v>46025</v>
      </c>
      <c r="B35" s="6">
        <v>412029.6</v>
      </c>
      <c r="C35" s="6">
        <v>-10583.58</v>
      </c>
      <c r="D35" s="6">
        <v>-336654.06</v>
      </c>
      <c r="E35" s="6">
        <f t="shared" ref="E35" si="210">SUM(B35:D35)</f>
        <v>64791.959999999963</v>
      </c>
      <c r="F35" s="12"/>
      <c r="G35" s="6">
        <v>0</v>
      </c>
      <c r="H35" s="6">
        <v>0</v>
      </c>
      <c r="I35" s="6">
        <v>0</v>
      </c>
      <c r="J35" s="6">
        <f t="shared" ref="J35" si="211">SUM(G35:I35)</f>
        <v>0</v>
      </c>
      <c r="K35" s="12"/>
      <c r="L35" s="6">
        <f t="shared" ref="L35" si="212">B35+G35</f>
        <v>412029.6</v>
      </c>
      <c r="M35" s="6">
        <f t="shared" ref="M35" si="213">C35+H35</f>
        <v>-10583.58</v>
      </c>
      <c r="N35" s="6">
        <f t="shared" ref="N35" si="214">D35+I35</f>
        <v>-336654.06</v>
      </c>
      <c r="O35" s="6">
        <f t="shared" ref="O35" si="215">E35+J35</f>
        <v>64791.959999999963</v>
      </c>
      <c r="P35" s="6"/>
      <c r="Q35" s="6">
        <f t="shared" ref="Q35" si="216">ROUND(O35*0.1,2)</f>
        <v>6479.2</v>
      </c>
      <c r="R35" s="16">
        <f t="shared" ref="R35" si="217">ROUND(Q35*0.15,2)</f>
        <v>971.88</v>
      </c>
      <c r="S35" s="16">
        <f t="shared" ref="S35" si="218">ROUND(Q35*0.85,2)</f>
        <v>5507.32</v>
      </c>
    </row>
    <row r="36" spans="1:19" ht="15" customHeight="1" x14ac:dyDescent="0.25">
      <c r="A36" s="19">
        <f t="shared" si="14"/>
        <v>46032</v>
      </c>
      <c r="B36" s="6">
        <v>208589.34999999998</v>
      </c>
      <c r="C36" s="6">
        <v>-432</v>
      </c>
      <c r="D36" s="6">
        <v>-188977.19999999998</v>
      </c>
      <c r="E36" s="6">
        <f t="shared" ref="E36" si="219">SUM(B36:D36)</f>
        <v>19180.149999999994</v>
      </c>
      <c r="F36" s="12"/>
      <c r="G36" s="6">
        <v>0</v>
      </c>
      <c r="H36" s="6">
        <v>0</v>
      </c>
      <c r="I36" s="6">
        <v>0</v>
      </c>
      <c r="J36" s="6">
        <f t="shared" ref="J36" si="220">SUM(G36:I36)</f>
        <v>0</v>
      </c>
      <c r="K36" s="12"/>
      <c r="L36" s="6">
        <f t="shared" ref="L36" si="221">B36+G36</f>
        <v>208589.34999999998</v>
      </c>
      <c r="M36" s="6">
        <f t="shared" ref="M36" si="222">C36+H36</f>
        <v>-432</v>
      </c>
      <c r="N36" s="6">
        <f t="shared" ref="N36" si="223">D36+I36</f>
        <v>-188977.19999999998</v>
      </c>
      <c r="O36" s="6">
        <f t="shared" ref="O36" si="224">E36+J36</f>
        <v>19180.149999999994</v>
      </c>
      <c r="P36" s="6"/>
      <c r="Q36" s="6">
        <f t="shared" ref="Q36" si="225">ROUND(O36*0.1,2)</f>
        <v>1918.02</v>
      </c>
      <c r="R36" s="16">
        <f t="shared" ref="R36" si="226">ROUND(Q36*0.15,2)</f>
        <v>287.7</v>
      </c>
      <c r="S36" s="16">
        <f t="shared" ref="S36" si="227">ROUND(Q36*0.85,2)</f>
        <v>1630.32</v>
      </c>
    </row>
    <row r="37" spans="1:19" ht="15" customHeight="1" x14ac:dyDescent="0.25">
      <c r="A37" s="19">
        <f t="shared" si="14"/>
        <v>46039</v>
      </c>
      <c r="B37" s="6">
        <v>208412.97</v>
      </c>
      <c r="C37" s="6">
        <v>-1045</v>
      </c>
      <c r="D37" s="6">
        <v>-205713.25</v>
      </c>
      <c r="E37" s="6">
        <f t="shared" ref="E37" si="228">SUM(B37:D37)</f>
        <v>1654.7200000000012</v>
      </c>
      <c r="F37" s="12"/>
      <c r="G37" s="6">
        <v>0</v>
      </c>
      <c r="H37" s="6">
        <v>0</v>
      </c>
      <c r="I37" s="6">
        <v>0</v>
      </c>
      <c r="J37" s="6">
        <f t="shared" ref="J37" si="229">SUM(G37:I37)</f>
        <v>0</v>
      </c>
      <c r="K37" s="12"/>
      <c r="L37" s="6">
        <f t="shared" ref="L37" si="230">B37+G37</f>
        <v>208412.97</v>
      </c>
      <c r="M37" s="6">
        <f t="shared" ref="M37" si="231">C37+H37</f>
        <v>-1045</v>
      </c>
      <c r="N37" s="6">
        <f t="shared" ref="N37" si="232">D37+I37</f>
        <v>-205713.25</v>
      </c>
      <c r="O37" s="6">
        <f t="shared" ref="O37" si="233">E37+J37</f>
        <v>1654.7200000000012</v>
      </c>
      <c r="P37" s="6"/>
      <c r="Q37" s="6">
        <f t="shared" ref="Q37" si="234">ROUND(O37*0.1,2)</f>
        <v>165.47</v>
      </c>
      <c r="R37" s="16">
        <f t="shared" ref="R37" si="235">ROUND(Q37*0.15,2)</f>
        <v>24.82</v>
      </c>
      <c r="S37" s="16">
        <f t="shared" ref="S37" si="236">ROUND(Q37*0.85,2)</f>
        <v>140.65</v>
      </c>
    </row>
    <row r="38" spans="1:19" ht="15" customHeight="1" x14ac:dyDescent="0.25">
      <c r="A38" s="19">
        <f t="shared" si="14"/>
        <v>46046</v>
      </c>
      <c r="B38" s="6">
        <v>297235.12</v>
      </c>
      <c r="C38" s="6">
        <v>-4998</v>
      </c>
      <c r="D38" s="6">
        <v>-259866.12</v>
      </c>
      <c r="E38" s="6">
        <f t="shared" ref="E38" si="237">SUM(B38:D38)</f>
        <v>32371</v>
      </c>
      <c r="F38" s="12"/>
      <c r="G38" s="6">
        <v>0</v>
      </c>
      <c r="H38" s="6">
        <v>0</v>
      </c>
      <c r="I38" s="6">
        <v>0</v>
      </c>
      <c r="J38" s="6">
        <f t="shared" ref="J38" si="238">SUM(G38:I38)</f>
        <v>0</v>
      </c>
      <c r="K38" s="12"/>
      <c r="L38" s="6">
        <f t="shared" ref="L38" si="239">B38+G38</f>
        <v>297235.12</v>
      </c>
      <c r="M38" s="6">
        <f t="shared" ref="M38" si="240">C38+H38</f>
        <v>-4998</v>
      </c>
      <c r="N38" s="6">
        <f t="shared" ref="N38" si="241">D38+I38</f>
        <v>-259866.12</v>
      </c>
      <c r="O38" s="6">
        <f t="shared" ref="O38" si="242">E38+J38</f>
        <v>32371</v>
      </c>
      <c r="P38" s="6"/>
      <c r="Q38" s="6">
        <f t="shared" ref="Q38" si="243">ROUND(O38*0.1,2)</f>
        <v>3237.1</v>
      </c>
      <c r="R38" s="16">
        <f t="shared" ref="R38" si="244">ROUND(Q38*0.15,2)</f>
        <v>485.57</v>
      </c>
      <c r="S38" s="16">
        <f>ROUND(Q38*0.85,2)-0.01</f>
        <v>2751.5299999999997</v>
      </c>
    </row>
    <row r="39" spans="1:19" ht="15" customHeight="1" x14ac:dyDescent="0.25">
      <c r="A39" s="19">
        <f t="shared" si="14"/>
        <v>46053</v>
      </c>
      <c r="B39" s="6">
        <v>230920.68</v>
      </c>
      <c r="C39" s="6">
        <v>-12177</v>
      </c>
      <c r="D39" s="6">
        <v>-238689.42</v>
      </c>
      <c r="E39" s="6">
        <f t="shared" ref="E39" si="245">SUM(B39:D39)</f>
        <v>-19945.74000000002</v>
      </c>
      <c r="F39" s="12"/>
      <c r="G39" s="6">
        <v>0</v>
      </c>
      <c r="H39" s="6">
        <v>0</v>
      </c>
      <c r="I39" s="6">
        <v>0</v>
      </c>
      <c r="J39" s="6">
        <f t="shared" ref="J39" si="246">SUM(G39:I39)</f>
        <v>0</v>
      </c>
      <c r="K39" s="12"/>
      <c r="L39" s="6">
        <f t="shared" ref="L39" si="247">B39+G39</f>
        <v>230920.68</v>
      </c>
      <c r="M39" s="6">
        <f t="shared" ref="M39" si="248">C39+H39</f>
        <v>-12177</v>
      </c>
      <c r="N39" s="6">
        <f t="shared" ref="N39" si="249">D39+I39</f>
        <v>-238689.42</v>
      </c>
      <c r="O39" s="6">
        <f t="shared" ref="O39" si="250">E39+J39</f>
        <v>-19945.74000000002</v>
      </c>
      <c r="P39" s="6"/>
      <c r="Q39" s="6">
        <f t="shared" ref="Q39" si="251">ROUND(O39*0.1,2)</f>
        <v>-1994.57</v>
      </c>
      <c r="R39" s="16">
        <f t="shared" ref="R39" si="252">ROUND(Q39*0.15,2)</f>
        <v>-299.19</v>
      </c>
      <c r="S39" s="16">
        <f>ROUND(Q39*0.85,2)</f>
        <v>-1695.38</v>
      </c>
    </row>
    <row r="40" spans="1:19" ht="15" customHeight="1" x14ac:dyDescent="0.25">
      <c r="A40" s="19">
        <f t="shared" si="14"/>
        <v>46060</v>
      </c>
      <c r="B40" s="6">
        <v>291635.52</v>
      </c>
      <c r="C40" s="6">
        <v>-11165</v>
      </c>
      <c r="D40" s="6">
        <v>-237567.83</v>
      </c>
      <c r="E40" s="6">
        <f t="shared" ref="E40" si="253">SUM(B40:D40)</f>
        <v>42902.690000000031</v>
      </c>
      <c r="F40" s="12"/>
      <c r="G40" s="6">
        <v>0</v>
      </c>
      <c r="H40" s="6">
        <v>0</v>
      </c>
      <c r="I40" s="6">
        <v>0</v>
      </c>
      <c r="J40" s="6">
        <f t="shared" ref="J40" si="254">SUM(G40:I40)</f>
        <v>0</v>
      </c>
      <c r="K40" s="12"/>
      <c r="L40" s="6">
        <f t="shared" ref="L40" si="255">B40+G40</f>
        <v>291635.52</v>
      </c>
      <c r="M40" s="6">
        <f t="shared" ref="M40" si="256">C40+H40</f>
        <v>-11165</v>
      </c>
      <c r="N40" s="6">
        <f t="shared" ref="N40" si="257">D40+I40</f>
        <v>-237567.83</v>
      </c>
      <c r="O40" s="6">
        <f t="shared" ref="O40" si="258">E40+J40</f>
        <v>42902.690000000031</v>
      </c>
      <c r="P40" s="6"/>
      <c r="Q40" s="6">
        <f t="shared" ref="Q40" si="259">ROUND(O40*0.1,2)</f>
        <v>4290.2700000000004</v>
      </c>
      <c r="R40" s="16">
        <f t="shared" ref="R40" si="260">ROUND(Q40*0.15,2)</f>
        <v>643.54</v>
      </c>
      <c r="S40" s="16">
        <f>ROUND(Q40*0.85,2)</f>
        <v>3646.73</v>
      </c>
    </row>
    <row r="41" spans="1:19" ht="15" customHeight="1" x14ac:dyDescent="0.25">
      <c r="A41" s="19">
        <f t="shared" si="14"/>
        <v>46067</v>
      </c>
      <c r="B41" s="6">
        <v>264044.73</v>
      </c>
      <c r="C41" s="6">
        <v>-600</v>
      </c>
      <c r="D41" s="6">
        <v>-300996.52</v>
      </c>
      <c r="E41" s="6">
        <f t="shared" ref="E41" si="261">SUM(B41:D41)</f>
        <v>-37551.790000000037</v>
      </c>
      <c r="F41" s="12"/>
      <c r="G41" s="6">
        <v>0</v>
      </c>
      <c r="H41" s="6">
        <v>0</v>
      </c>
      <c r="I41" s="6">
        <v>0</v>
      </c>
      <c r="J41" s="6">
        <f t="shared" ref="J41" si="262">SUM(G41:I41)</f>
        <v>0</v>
      </c>
      <c r="K41" s="12"/>
      <c r="L41" s="6">
        <f t="shared" ref="L41" si="263">B41+G41</f>
        <v>264044.73</v>
      </c>
      <c r="M41" s="6">
        <f t="shared" ref="M41" si="264">C41+H41</f>
        <v>-600</v>
      </c>
      <c r="N41" s="6">
        <f t="shared" ref="N41" si="265">D41+I41</f>
        <v>-300996.52</v>
      </c>
      <c r="O41" s="6">
        <f t="shared" ref="O41" si="266">E41+J41</f>
        <v>-37551.790000000037</v>
      </c>
      <c r="P41" s="6"/>
      <c r="Q41" s="6">
        <f>ROUND(O41*0.1,2)-0.01</f>
        <v>-3755.19</v>
      </c>
      <c r="R41" s="16">
        <f t="shared" ref="R41" si="267">ROUND(Q41*0.15,2)</f>
        <v>-563.28</v>
      </c>
      <c r="S41" s="16">
        <f>ROUND(Q41*0.85,2)</f>
        <v>-3191.91</v>
      </c>
    </row>
    <row r="42" spans="1:19" ht="15" customHeight="1" x14ac:dyDescent="0.25">
      <c r="A42" s="19">
        <f t="shared" si="14"/>
        <v>46074</v>
      </c>
      <c r="B42" s="6">
        <v>279583.15000000002</v>
      </c>
      <c r="C42" s="6">
        <v>-2183</v>
      </c>
      <c r="D42" s="6">
        <v>-270284.75</v>
      </c>
      <c r="E42" s="6">
        <f t="shared" ref="E42" si="268">SUM(B42:D42)</f>
        <v>7115.4000000000233</v>
      </c>
      <c r="F42" s="12"/>
      <c r="G42" s="6">
        <v>0</v>
      </c>
      <c r="H42" s="6">
        <v>0</v>
      </c>
      <c r="I42" s="6">
        <v>0</v>
      </c>
      <c r="J42" s="6">
        <f t="shared" ref="J42" si="269">SUM(G42:I42)</f>
        <v>0</v>
      </c>
      <c r="K42" s="12"/>
      <c r="L42" s="6">
        <f t="shared" ref="L42" si="270">B42+G42</f>
        <v>279583.15000000002</v>
      </c>
      <c r="M42" s="6">
        <f t="shared" ref="M42" si="271">C42+H42</f>
        <v>-2183</v>
      </c>
      <c r="N42" s="6">
        <f t="shared" ref="N42" si="272">D42+I42</f>
        <v>-270284.75</v>
      </c>
      <c r="O42" s="6">
        <f t="shared" ref="O42" si="273">E42+J42</f>
        <v>7115.4000000000233</v>
      </c>
      <c r="P42" s="6"/>
      <c r="Q42" s="6">
        <f>ROUND(O42*0.1,2)</f>
        <v>711.54</v>
      </c>
      <c r="R42" s="16">
        <f t="shared" ref="R42" si="274">ROUND(Q42*0.15,2)</f>
        <v>106.73</v>
      </c>
      <c r="S42" s="16">
        <f>ROUND(Q42*0.85,2)</f>
        <v>604.80999999999995</v>
      </c>
    </row>
    <row r="43" spans="1:19" ht="15" customHeight="1" x14ac:dyDescent="0.25">
      <c r="A43" s="19"/>
      <c r="B43" s="6"/>
      <c r="C43" s="6"/>
      <c r="D43" s="6"/>
      <c r="E43" s="6"/>
      <c r="F43" s="12"/>
      <c r="G43" s="6"/>
      <c r="H43" s="6"/>
      <c r="I43" s="6"/>
      <c r="J43" s="6"/>
      <c r="K43" s="12"/>
      <c r="L43" s="6"/>
      <c r="M43" s="6"/>
      <c r="N43" s="6"/>
      <c r="O43" s="6"/>
      <c r="P43" s="6"/>
      <c r="Q43" s="6"/>
      <c r="R43" s="6"/>
      <c r="S43" s="6"/>
    </row>
    <row r="44" spans="1:19" ht="15" customHeight="1" thickBot="1" x14ac:dyDescent="0.3">
      <c r="B44" s="7">
        <f>SUM(B9:B43)</f>
        <v>9309406.0499999989</v>
      </c>
      <c r="C44" s="7">
        <f t="shared" ref="C44:E44" si="275">SUM(C9:C43)</f>
        <v>-263434</v>
      </c>
      <c r="D44" s="7">
        <f t="shared" si="275"/>
        <v>-8267956.7799999993</v>
      </c>
      <c r="E44" s="7">
        <f t="shared" si="275"/>
        <v>778015.26999999979</v>
      </c>
      <c r="F44" s="12"/>
      <c r="G44" s="7">
        <f>SUM(G9:G43)</f>
        <v>0</v>
      </c>
      <c r="H44" s="7">
        <f t="shared" ref="H44:J44" si="276">SUM(H9:H43)</f>
        <v>0</v>
      </c>
      <c r="I44" s="7">
        <f t="shared" si="276"/>
        <v>0</v>
      </c>
      <c r="J44" s="7">
        <f t="shared" si="276"/>
        <v>0</v>
      </c>
      <c r="K44" s="12"/>
      <c r="L44" s="7">
        <f>SUM(L9:L43)</f>
        <v>9309406.0499999989</v>
      </c>
      <c r="M44" s="7">
        <f t="shared" ref="M44:O44" si="277">SUM(M9:M43)</f>
        <v>-263434</v>
      </c>
      <c r="N44" s="7">
        <f t="shared" si="277"/>
        <v>-8267956.7799999993</v>
      </c>
      <c r="O44" s="7">
        <f t="shared" si="277"/>
        <v>778015.26999999979</v>
      </c>
      <c r="P44" s="12"/>
      <c r="Q44" s="7">
        <f>SUM(Q9:Q43)</f>
        <v>77801.540000000008</v>
      </c>
      <c r="R44" s="7">
        <f t="shared" ref="R44:S44" si="278">SUM(R9:R43)</f>
        <v>11670.219999999996</v>
      </c>
      <c r="S44" s="7">
        <f t="shared" si="278"/>
        <v>66131.319999999992</v>
      </c>
    </row>
    <row r="45" spans="1:19" ht="15" customHeight="1" thickTop="1" x14ac:dyDescent="0.25"/>
    <row r="46" spans="1:19" ht="15" customHeight="1" x14ac:dyDescent="0.25">
      <c r="A46" s="11" t="s">
        <v>23</v>
      </c>
    </row>
    <row r="47" spans="1:19" ht="15" customHeight="1" x14ac:dyDescent="0.25">
      <c r="A47" s="11" t="s">
        <v>8</v>
      </c>
    </row>
  </sheetData>
  <mergeCells count="2">
    <mergeCell ref="A1:S1"/>
    <mergeCell ref="A7:S7"/>
  </mergeCells>
  <pageMargins left="0.25" right="0.5" top="0.25" bottom="0.25" header="0" footer="0"/>
  <pageSetup paperSize="5" scale="6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S47"/>
  <sheetViews>
    <sheetView zoomScaleNormal="100" workbookViewId="0">
      <pane ySplit="6" topLeftCell="A17" activePane="bottomLeft" state="frozen"/>
      <selection activeCell="A4" sqref="A4:S4"/>
      <selection pane="bottomLeft" activeCell="A44" sqref="A44"/>
    </sheetView>
  </sheetViews>
  <sheetFormatPr defaultColWidth="10.7109375" defaultRowHeight="15" customHeight="1" x14ac:dyDescent="0.25"/>
  <cols>
    <col min="1" max="1" width="10.85546875" style="2" bestFit="1" customWidth="1"/>
    <col min="2" max="2" width="15.7109375" style="1" customWidth="1"/>
    <col min="3" max="3" width="13.7109375" style="1" customWidth="1"/>
    <col min="4" max="4" width="16.7109375" style="1" customWidth="1"/>
    <col min="5" max="5" width="15.5703125" style="1" customWidth="1"/>
    <col min="6" max="6" width="4.7109375" style="1" customWidth="1"/>
    <col min="7" max="7" width="15.7109375" style="1" customWidth="1"/>
    <col min="8" max="8" width="13.7109375" style="1" customWidth="1"/>
    <col min="9" max="9" width="16.7109375" style="1" customWidth="1"/>
    <col min="10" max="10" width="15.28515625" style="1" bestFit="1" customWidth="1"/>
    <col min="11" max="11" width="4.7109375" style="1" customWidth="1"/>
    <col min="12" max="12" width="16.7109375" style="1" customWidth="1"/>
    <col min="13" max="13" width="13.7109375" style="1" customWidth="1"/>
    <col min="14" max="14" width="16.7109375" style="1" customWidth="1"/>
    <col min="15" max="15" width="15.28515625" style="1" bestFit="1" customWidth="1"/>
    <col min="16" max="16" width="4.7109375" style="1" customWidth="1"/>
    <col min="17" max="19" width="14.7109375" style="1" customWidth="1"/>
    <col min="20" max="16384" width="10.7109375" style="1"/>
  </cols>
  <sheetData>
    <row r="1" spans="1:19" ht="15" customHeight="1" x14ac:dyDescent="0.25">
      <c r="A1" s="26" t="s">
        <v>3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</row>
    <row r="2" spans="1:19" ht="15" customHeight="1" x14ac:dyDescent="0.2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</row>
    <row r="3" spans="1:19" customFormat="1" ht="25.5" x14ac:dyDescent="0.2">
      <c r="A3" s="3"/>
      <c r="B3" s="5" t="s">
        <v>12</v>
      </c>
      <c r="C3" s="4" t="s">
        <v>13</v>
      </c>
      <c r="D3" s="5" t="s">
        <v>14</v>
      </c>
      <c r="E3" s="5" t="s">
        <v>15</v>
      </c>
      <c r="F3" s="13"/>
      <c r="G3" s="5" t="s">
        <v>16</v>
      </c>
      <c r="H3" s="4" t="s">
        <v>17</v>
      </c>
      <c r="I3" s="5" t="s">
        <v>18</v>
      </c>
      <c r="J3" s="5" t="s">
        <v>19</v>
      </c>
      <c r="K3" s="13"/>
      <c r="L3" s="5" t="s">
        <v>20</v>
      </c>
      <c r="M3" s="4" t="s">
        <v>21</v>
      </c>
      <c r="N3" s="5" t="s">
        <v>22</v>
      </c>
      <c r="O3" s="5" t="s">
        <v>4</v>
      </c>
      <c r="P3" s="13"/>
      <c r="Q3" s="5" t="s">
        <v>5</v>
      </c>
      <c r="R3" s="5" t="s">
        <v>6</v>
      </c>
      <c r="S3" s="5" t="s">
        <v>7</v>
      </c>
    </row>
    <row r="5" spans="1:19" ht="15" customHeight="1" x14ac:dyDescent="0.25">
      <c r="A5" s="20" t="s">
        <v>24</v>
      </c>
      <c r="B5" s="6">
        <v>4050019.8600899996</v>
      </c>
      <c r="C5" s="6">
        <v>-12406.6</v>
      </c>
      <c r="D5" s="6">
        <v>-3679614.150003999</v>
      </c>
      <c r="E5" s="6">
        <v>357999.11008599994</v>
      </c>
      <c r="F5" s="12"/>
      <c r="G5" s="16">
        <v>3941069.3099999996</v>
      </c>
      <c r="H5" s="16">
        <v>-12215.66</v>
      </c>
      <c r="I5" s="16">
        <v>-3645336.72</v>
      </c>
      <c r="J5" s="16">
        <v>283516.92999999993</v>
      </c>
      <c r="K5" s="12"/>
      <c r="L5" s="6">
        <v>7991089.1700900011</v>
      </c>
      <c r="M5" s="6">
        <v>-24622.260000000002</v>
      </c>
      <c r="N5" s="6">
        <v>-7324950.8700040001</v>
      </c>
      <c r="O5" s="6">
        <v>641516.04008599976</v>
      </c>
      <c r="P5" s="12"/>
      <c r="Q5" s="6">
        <v>64151.610000000015</v>
      </c>
      <c r="R5" s="6">
        <v>9622.7600000000039</v>
      </c>
      <c r="S5" s="6">
        <v>54528.849999999984</v>
      </c>
    </row>
    <row r="7" spans="1:19" ht="15" customHeight="1" x14ac:dyDescent="0.25">
      <c r="A7" s="24" t="s">
        <v>25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</row>
    <row r="8" spans="1:19" ht="15" customHeight="1" x14ac:dyDescent="0.25">
      <c r="A8" s="17"/>
      <c r="B8" s="6"/>
      <c r="C8" s="6"/>
      <c r="D8" s="6"/>
      <c r="E8" s="6"/>
      <c r="F8" s="12"/>
      <c r="G8" s="6"/>
      <c r="H8" s="6"/>
      <c r="I8" s="6"/>
      <c r="J8" s="6"/>
      <c r="K8" s="12"/>
      <c r="L8" s="6"/>
      <c r="M8" s="6"/>
      <c r="N8" s="6"/>
      <c r="O8" s="6"/>
      <c r="P8" s="6"/>
      <c r="Q8" s="6"/>
      <c r="R8" s="6"/>
      <c r="S8" s="6"/>
    </row>
    <row r="9" spans="1:19" ht="15" customHeight="1" x14ac:dyDescent="0.25">
      <c r="A9" s="19" t="str">
        <f>Mountaineer!A9</f>
        <v>7/5/2025 *</v>
      </c>
      <c r="B9" s="6">
        <v>14840.5</v>
      </c>
      <c r="C9" s="6">
        <v>-70</v>
      </c>
      <c r="D9" s="6">
        <v>-11156.89</v>
      </c>
      <c r="E9" s="6">
        <f t="shared" ref="E9" si="0">SUM(B9:D9)</f>
        <v>3613.6100000000006</v>
      </c>
      <c r="F9" s="12"/>
      <c r="G9" s="6">
        <v>7425.49</v>
      </c>
      <c r="H9" s="6">
        <v>-120</v>
      </c>
      <c r="I9" s="6">
        <v>-7145.6899999999987</v>
      </c>
      <c r="J9" s="6">
        <f t="shared" ref="J9" si="1">SUM(G9:I9)</f>
        <v>159.80000000000109</v>
      </c>
      <c r="K9" s="12"/>
      <c r="L9" s="6">
        <f t="shared" ref="L9:O9" si="2">B9+G9</f>
        <v>22265.989999999998</v>
      </c>
      <c r="M9" s="6">
        <f t="shared" si="2"/>
        <v>-190</v>
      </c>
      <c r="N9" s="6">
        <f t="shared" si="2"/>
        <v>-18302.579999999998</v>
      </c>
      <c r="O9" s="6">
        <f t="shared" si="2"/>
        <v>3773.4100000000017</v>
      </c>
      <c r="P9" s="6"/>
      <c r="Q9" s="6">
        <f>ROUND(O9*0.1,2)</f>
        <v>377.34</v>
      </c>
      <c r="R9" s="6">
        <f t="shared" ref="R9" si="3">ROUND(Q9*0.15,2)</f>
        <v>56.6</v>
      </c>
      <c r="S9" s="6">
        <f t="shared" ref="S9" si="4">ROUND(Q9*0.85,2)</f>
        <v>320.74</v>
      </c>
    </row>
    <row r="10" spans="1:19" ht="15" customHeight="1" x14ac:dyDescent="0.25">
      <c r="A10" s="19">
        <f>Mountaineer!A10</f>
        <v>45850</v>
      </c>
      <c r="B10" s="6">
        <v>21263.990004000003</v>
      </c>
      <c r="C10" s="6">
        <v>-1530</v>
      </c>
      <c r="D10" s="6">
        <v>-17525.98</v>
      </c>
      <c r="E10" s="6">
        <f t="shared" ref="E10" si="5">SUM(B10:D10)</f>
        <v>2208.0100040000034</v>
      </c>
      <c r="F10" s="12"/>
      <c r="G10" s="6">
        <v>12301.88</v>
      </c>
      <c r="H10" s="6">
        <v>-554.98</v>
      </c>
      <c r="I10" s="6">
        <v>-7695.2900000000009</v>
      </c>
      <c r="J10" s="6">
        <f t="shared" ref="J10" si="6">SUM(G10:I10)</f>
        <v>4051.6099999999988</v>
      </c>
      <c r="K10" s="12"/>
      <c r="L10" s="6">
        <f t="shared" ref="L10" si="7">B10+G10</f>
        <v>33565.870004000004</v>
      </c>
      <c r="M10" s="6">
        <f t="shared" ref="M10" si="8">C10+H10</f>
        <v>-2084.98</v>
      </c>
      <c r="N10" s="6">
        <f t="shared" ref="N10" si="9">D10+I10</f>
        <v>-25221.27</v>
      </c>
      <c r="O10" s="6">
        <f t="shared" ref="O10" si="10">E10+J10</f>
        <v>6259.6200040000022</v>
      </c>
      <c r="P10" s="6"/>
      <c r="Q10" s="6">
        <f>ROUND(O10*0.1,2)</f>
        <v>625.96</v>
      </c>
      <c r="R10" s="6">
        <f t="shared" ref="R10" si="11">ROUND(Q10*0.15,2)</f>
        <v>93.89</v>
      </c>
      <c r="S10" s="6">
        <f t="shared" ref="S10" si="12">ROUND(Q10*0.85,2)</f>
        <v>532.07000000000005</v>
      </c>
    </row>
    <row r="11" spans="1:19" ht="15" customHeight="1" x14ac:dyDescent="0.25">
      <c r="A11" s="19">
        <f t="shared" ref="A11:A42" si="13">A10+7</f>
        <v>45857</v>
      </c>
      <c r="B11" s="6">
        <v>30253.859999999997</v>
      </c>
      <c r="C11" s="6">
        <v>-100</v>
      </c>
      <c r="D11" s="6">
        <v>-18193.98</v>
      </c>
      <c r="E11" s="6">
        <f t="shared" ref="E11" si="14">SUM(B11:D11)</f>
        <v>11959.879999999997</v>
      </c>
      <c r="F11" s="12"/>
      <c r="G11" s="6">
        <v>21580.5</v>
      </c>
      <c r="H11" s="6">
        <v>-495.75</v>
      </c>
      <c r="I11" s="6">
        <v>-19468.29</v>
      </c>
      <c r="J11" s="6">
        <f t="shared" ref="J11" si="15">SUM(G11:I11)</f>
        <v>1616.4599999999991</v>
      </c>
      <c r="K11" s="12"/>
      <c r="L11" s="6">
        <f t="shared" ref="L11" si="16">B11+G11</f>
        <v>51834.36</v>
      </c>
      <c r="M11" s="6">
        <f t="shared" ref="M11" si="17">C11+H11</f>
        <v>-595.75</v>
      </c>
      <c r="N11" s="6">
        <f t="shared" ref="N11" si="18">D11+I11</f>
        <v>-37662.270000000004</v>
      </c>
      <c r="O11" s="6">
        <f t="shared" ref="O11" si="19">E11+J11</f>
        <v>13576.339999999997</v>
      </c>
      <c r="P11" s="6"/>
      <c r="Q11" s="6">
        <f>ROUND(O11*0.1,2)+0.01</f>
        <v>1357.64</v>
      </c>
      <c r="R11" s="6">
        <f t="shared" ref="R11" si="20">ROUND(Q11*0.15,2)</f>
        <v>203.65</v>
      </c>
      <c r="S11" s="6">
        <f t="shared" ref="S11" si="21">ROUND(Q11*0.85,2)</f>
        <v>1153.99</v>
      </c>
    </row>
    <row r="12" spans="1:19" ht="15" customHeight="1" x14ac:dyDescent="0.25">
      <c r="A12" s="19">
        <f t="shared" si="13"/>
        <v>45864</v>
      </c>
      <c r="B12" s="6">
        <v>24268.499978000003</v>
      </c>
      <c r="C12" s="6">
        <v>-75</v>
      </c>
      <c r="D12" s="6">
        <v>-19949.029997999998</v>
      </c>
      <c r="E12" s="6">
        <f t="shared" ref="E12" si="22">SUM(B12:D12)</f>
        <v>4244.4699800000053</v>
      </c>
      <c r="F12" s="12"/>
      <c r="G12" s="6">
        <v>4615.0499999999993</v>
      </c>
      <c r="H12" s="6">
        <v>-115</v>
      </c>
      <c r="I12" s="6">
        <v>-3447.46</v>
      </c>
      <c r="J12" s="6">
        <f t="shared" ref="J12" si="23">SUM(G12:I12)</f>
        <v>1052.5899999999992</v>
      </c>
      <c r="K12" s="12"/>
      <c r="L12" s="6">
        <f t="shared" ref="L12" si="24">B12+G12</f>
        <v>28883.549978000003</v>
      </c>
      <c r="M12" s="6">
        <f t="shared" ref="M12" si="25">C12+H12</f>
        <v>-190</v>
      </c>
      <c r="N12" s="6">
        <f t="shared" ref="N12" si="26">D12+I12</f>
        <v>-23396.489997999997</v>
      </c>
      <c r="O12" s="6">
        <f t="shared" ref="O12" si="27">E12+J12</f>
        <v>5297.0599800000045</v>
      </c>
      <c r="P12" s="6"/>
      <c r="Q12" s="6">
        <f>ROUND(O12*0.1,2)</f>
        <v>529.71</v>
      </c>
      <c r="R12" s="6">
        <f t="shared" ref="R12" si="28">ROUND(Q12*0.15,2)</f>
        <v>79.459999999999994</v>
      </c>
      <c r="S12" s="6">
        <f t="shared" ref="S12" si="29">ROUND(Q12*0.85,2)</f>
        <v>450.25</v>
      </c>
    </row>
    <row r="13" spans="1:19" ht="15" customHeight="1" x14ac:dyDescent="0.25">
      <c r="A13" s="19">
        <f t="shared" si="13"/>
        <v>45871</v>
      </c>
      <c r="B13" s="6">
        <v>30620</v>
      </c>
      <c r="C13" s="6">
        <v>-30</v>
      </c>
      <c r="D13" s="6">
        <v>-29544.21</v>
      </c>
      <c r="E13" s="6">
        <f t="shared" ref="E13" si="30">SUM(B13:D13)</f>
        <v>1045.7900000000009</v>
      </c>
      <c r="F13" s="12"/>
      <c r="G13" s="6">
        <v>19017.3</v>
      </c>
      <c r="H13" s="6">
        <v>-942.88</v>
      </c>
      <c r="I13" s="6">
        <v>-18596.690000000002</v>
      </c>
      <c r="J13" s="6">
        <f t="shared" ref="J13" si="31">SUM(G13:I13)</f>
        <v>-522.27000000000407</v>
      </c>
      <c r="K13" s="12"/>
      <c r="L13" s="6">
        <f t="shared" ref="L13" si="32">B13+G13</f>
        <v>49637.3</v>
      </c>
      <c r="M13" s="6">
        <f t="shared" ref="M13" si="33">C13+H13</f>
        <v>-972.88</v>
      </c>
      <c r="N13" s="6">
        <f t="shared" ref="N13" si="34">D13+I13</f>
        <v>-48140.9</v>
      </c>
      <c r="O13" s="6">
        <f t="shared" ref="O13" si="35">E13+J13</f>
        <v>523.5199999999968</v>
      </c>
      <c r="P13" s="6"/>
      <c r="Q13" s="6">
        <f>ROUND(O13*0.1,2)</f>
        <v>52.35</v>
      </c>
      <c r="R13" s="6">
        <f t="shared" ref="R13" si="36">ROUND(Q13*0.15,2)</f>
        <v>7.85</v>
      </c>
      <c r="S13" s="6">
        <f t="shared" ref="S13" si="37">ROUND(Q13*0.85,2)</f>
        <v>44.5</v>
      </c>
    </row>
    <row r="14" spans="1:19" ht="15" customHeight="1" x14ac:dyDescent="0.25">
      <c r="A14" s="19">
        <f t="shared" si="13"/>
        <v>45878</v>
      </c>
      <c r="B14" s="6">
        <v>34820.830015</v>
      </c>
      <c r="C14" s="6">
        <v>-251</v>
      </c>
      <c r="D14" s="6">
        <v>-26027.579999999998</v>
      </c>
      <c r="E14" s="6">
        <f t="shared" ref="E14" si="38">SUM(B14:D14)</f>
        <v>8542.2500150000014</v>
      </c>
      <c r="F14" s="12"/>
      <c r="G14" s="6">
        <v>29614.400000000001</v>
      </c>
      <c r="H14" s="6">
        <v>-834.56</v>
      </c>
      <c r="I14" s="6">
        <v>-17089.25</v>
      </c>
      <c r="J14" s="6">
        <f t="shared" ref="J14" si="39">SUM(G14:I14)</f>
        <v>11690.59</v>
      </c>
      <c r="K14" s="12"/>
      <c r="L14" s="6">
        <f t="shared" ref="L14" si="40">B14+G14</f>
        <v>64435.230015000001</v>
      </c>
      <c r="M14" s="6">
        <f t="shared" ref="M14" si="41">C14+H14</f>
        <v>-1085.56</v>
      </c>
      <c r="N14" s="6">
        <f t="shared" ref="N14" si="42">D14+I14</f>
        <v>-43116.83</v>
      </c>
      <c r="O14" s="6">
        <f t="shared" ref="O14" si="43">E14+J14</f>
        <v>20232.840015000002</v>
      </c>
      <c r="P14" s="6"/>
      <c r="Q14" s="6">
        <f>ROUND(O14*0.1,2)+0.01</f>
        <v>2023.29</v>
      </c>
      <c r="R14" s="6">
        <f t="shared" ref="R14" si="44">ROUND(Q14*0.15,2)</f>
        <v>303.49</v>
      </c>
      <c r="S14" s="6">
        <f t="shared" ref="S14" si="45">ROUND(Q14*0.85,2)</f>
        <v>1719.8</v>
      </c>
    </row>
    <row r="15" spans="1:19" ht="15" customHeight="1" x14ac:dyDescent="0.25">
      <c r="A15" s="19">
        <f t="shared" si="13"/>
        <v>45885</v>
      </c>
      <c r="B15" s="6">
        <v>54059.5</v>
      </c>
      <c r="C15" s="6">
        <v>-720</v>
      </c>
      <c r="D15" s="6">
        <v>-49797.97</v>
      </c>
      <c r="E15" s="6">
        <f t="shared" ref="E15" si="46">SUM(B15:D15)</f>
        <v>3541.5299999999988</v>
      </c>
      <c r="F15" s="12"/>
      <c r="G15" s="6">
        <v>32811.520000000004</v>
      </c>
      <c r="H15" s="6">
        <v>-3635.41</v>
      </c>
      <c r="I15" s="6">
        <v>-29853.390000000003</v>
      </c>
      <c r="J15" s="6">
        <f t="shared" ref="J15" si="47">SUM(G15:I15)</f>
        <v>-677.27999999999884</v>
      </c>
      <c r="K15" s="12"/>
      <c r="L15" s="6">
        <f t="shared" ref="L15" si="48">B15+G15</f>
        <v>86871.02</v>
      </c>
      <c r="M15" s="6">
        <f t="shared" ref="M15" si="49">C15+H15</f>
        <v>-4355.41</v>
      </c>
      <c r="N15" s="6">
        <f t="shared" ref="N15" si="50">D15+I15</f>
        <v>-79651.360000000001</v>
      </c>
      <c r="O15" s="6">
        <f t="shared" ref="O15" si="51">E15+J15</f>
        <v>2864.25</v>
      </c>
      <c r="P15" s="6"/>
      <c r="Q15" s="6">
        <f>ROUND(O15*0.1,2)-0.01</f>
        <v>286.42</v>
      </c>
      <c r="R15" s="6">
        <f t="shared" ref="R15" si="52">ROUND(Q15*0.15,2)</f>
        <v>42.96</v>
      </c>
      <c r="S15" s="6">
        <f t="shared" ref="S15" si="53">ROUND(Q15*0.85,2)</f>
        <v>243.46</v>
      </c>
    </row>
    <row r="16" spans="1:19" ht="15" customHeight="1" x14ac:dyDescent="0.25">
      <c r="A16" s="19">
        <f t="shared" si="13"/>
        <v>45892</v>
      </c>
      <c r="B16" s="6">
        <v>38575.540018</v>
      </c>
      <c r="C16" s="6">
        <v>-10</v>
      </c>
      <c r="D16" s="6">
        <v>-33820.630003999999</v>
      </c>
      <c r="E16" s="6">
        <f t="shared" ref="E16" si="54">SUM(B16:D16)</f>
        <v>4744.910014000001</v>
      </c>
      <c r="F16" s="12"/>
      <c r="G16" s="6">
        <v>6828.7699999999995</v>
      </c>
      <c r="H16" s="6">
        <v>-362.37</v>
      </c>
      <c r="I16" s="6">
        <v>-9864.92</v>
      </c>
      <c r="J16" s="6">
        <f t="shared" ref="J16" si="55">SUM(G16:I16)</f>
        <v>-3398.5200000000004</v>
      </c>
      <c r="K16" s="12"/>
      <c r="L16" s="6">
        <f t="shared" ref="L16" si="56">B16+G16</f>
        <v>45404.310017999996</v>
      </c>
      <c r="M16" s="6">
        <f t="shared" ref="M16" si="57">C16+H16</f>
        <v>-372.37</v>
      </c>
      <c r="N16" s="6">
        <f t="shared" ref="N16" si="58">D16+I16</f>
        <v>-43685.550003999997</v>
      </c>
      <c r="O16" s="6">
        <f t="shared" ref="O16" si="59">E16+J16</f>
        <v>1346.3900140000005</v>
      </c>
      <c r="P16" s="6"/>
      <c r="Q16" s="6">
        <f>ROUND(O16*0.1,2)</f>
        <v>134.63999999999999</v>
      </c>
      <c r="R16" s="6">
        <f t="shared" ref="R16" si="60">ROUND(Q16*0.15,2)</f>
        <v>20.2</v>
      </c>
      <c r="S16" s="6">
        <f t="shared" ref="S16" si="61">ROUND(Q16*0.85,2)</f>
        <v>114.44</v>
      </c>
    </row>
    <row r="17" spans="1:19" ht="15" customHeight="1" x14ac:dyDescent="0.25">
      <c r="A17" s="19">
        <f t="shared" si="13"/>
        <v>45899</v>
      </c>
      <c r="B17" s="6">
        <v>59285.000028000002</v>
      </c>
      <c r="C17" s="6">
        <v>-20</v>
      </c>
      <c r="D17" s="6">
        <v>-31700.200004000002</v>
      </c>
      <c r="E17" s="6">
        <f t="shared" ref="E17" si="62">SUM(B17:D17)</f>
        <v>27564.800024</v>
      </c>
      <c r="F17" s="12"/>
      <c r="G17" s="6">
        <v>28616.449999999997</v>
      </c>
      <c r="H17" s="6">
        <v>-1829.03</v>
      </c>
      <c r="I17" s="6">
        <v>-13242.260000000002</v>
      </c>
      <c r="J17" s="6">
        <f t="shared" ref="J17" si="63">SUM(G17:I17)</f>
        <v>13545.159999999996</v>
      </c>
      <c r="K17" s="12"/>
      <c r="L17" s="6">
        <f t="shared" ref="L17" si="64">B17+G17</f>
        <v>87901.450027999992</v>
      </c>
      <c r="M17" s="6">
        <f t="shared" ref="M17" si="65">C17+H17</f>
        <v>-1849.03</v>
      </c>
      <c r="N17" s="6">
        <f t="shared" ref="N17" si="66">D17+I17</f>
        <v>-44942.460004000008</v>
      </c>
      <c r="O17" s="6">
        <f t="shared" ref="O17" si="67">E17+J17</f>
        <v>41109.960024</v>
      </c>
      <c r="P17" s="6"/>
      <c r="Q17" s="6">
        <f>ROUND(O17*0.1,2)</f>
        <v>4111</v>
      </c>
      <c r="R17" s="6">
        <f t="shared" ref="R17" si="68">ROUND(Q17*0.15,2)</f>
        <v>616.65</v>
      </c>
      <c r="S17" s="6">
        <f t="shared" ref="S17" si="69">ROUND(Q17*0.85,2)</f>
        <v>3494.35</v>
      </c>
    </row>
    <row r="18" spans="1:19" ht="15" customHeight="1" x14ac:dyDescent="0.25">
      <c r="A18" s="19">
        <f t="shared" si="13"/>
        <v>45906</v>
      </c>
      <c r="B18" s="6">
        <v>69147.570019999985</v>
      </c>
      <c r="C18" s="6">
        <v>-315</v>
      </c>
      <c r="D18" s="6">
        <v>-29705.809991000002</v>
      </c>
      <c r="E18" s="6">
        <f t="shared" ref="E18" si="70">SUM(B18:D18)</f>
        <v>39126.760028999983</v>
      </c>
      <c r="F18" s="12"/>
      <c r="G18" s="6">
        <v>4944.78</v>
      </c>
      <c r="H18" s="6">
        <v>-35.94</v>
      </c>
      <c r="I18" s="6">
        <v>-1447.37</v>
      </c>
      <c r="J18" s="6">
        <f t="shared" ref="J18" si="71">SUM(G18:I18)</f>
        <v>3461.4700000000003</v>
      </c>
      <c r="K18" s="12"/>
      <c r="L18" s="6">
        <f t="shared" ref="L18" si="72">B18+G18</f>
        <v>74092.350019999983</v>
      </c>
      <c r="M18" s="6">
        <f t="shared" ref="M18" si="73">C18+H18</f>
        <v>-350.94</v>
      </c>
      <c r="N18" s="6">
        <f t="shared" ref="N18" si="74">D18+I18</f>
        <v>-31153.179991000001</v>
      </c>
      <c r="O18" s="6">
        <f t="shared" ref="O18" si="75">E18+J18</f>
        <v>42588.230028999984</v>
      </c>
      <c r="P18" s="6"/>
      <c r="Q18" s="6">
        <f>ROUND(O18*0.1,2)+0.01</f>
        <v>4258.83</v>
      </c>
      <c r="R18" s="6">
        <f t="shared" ref="R18" si="76">ROUND(Q18*0.15,2)</f>
        <v>638.82000000000005</v>
      </c>
      <c r="S18" s="6">
        <f t="shared" ref="S18" si="77">ROUND(Q18*0.85,2)</f>
        <v>3620.01</v>
      </c>
    </row>
    <row r="19" spans="1:19" ht="15" customHeight="1" x14ac:dyDescent="0.25">
      <c r="A19" s="19">
        <f t="shared" si="13"/>
        <v>45913</v>
      </c>
      <c r="B19" s="6">
        <v>86806.7</v>
      </c>
      <c r="C19" s="6">
        <v>-550</v>
      </c>
      <c r="D19" s="6">
        <v>-71733.440000000002</v>
      </c>
      <c r="E19" s="6">
        <f t="shared" ref="E19" si="78">SUM(B19:D19)</f>
        <v>14523.259999999995</v>
      </c>
      <c r="F19" s="12"/>
      <c r="G19" s="6">
        <v>1404443.6</v>
      </c>
      <c r="H19" s="6">
        <v>-4976.9799999999996</v>
      </c>
      <c r="I19" s="6">
        <v>-1085378.0299999998</v>
      </c>
      <c r="J19" s="6">
        <f t="shared" ref="J19" si="79">SUM(G19:I19)</f>
        <v>314088.59000000032</v>
      </c>
      <c r="K19" s="12"/>
      <c r="L19" s="6">
        <f t="shared" ref="L19" si="80">B19+G19</f>
        <v>1491250.3</v>
      </c>
      <c r="M19" s="6">
        <f t="shared" ref="M19" si="81">C19+H19</f>
        <v>-5526.98</v>
      </c>
      <c r="N19" s="6">
        <f t="shared" ref="N19" si="82">D19+I19</f>
        <v>-1157111.4699999997</v>
      </c>
      <c r="O19" s="6">
        <f t="shared" ref="O19" si="83">E19+J19</f>
        <v>328611.85000000033</v>
      </c>
      <c r="P19" s="6"/>
      <c r="Q19" s="6">
        <f>ROUND(O19*0.1,2)</f>
        <v>32861.19</v>
      </c>
      <c r="R19" s="6">
        <f t="shared" ref="R19" si="84">ROUND(Q19*0.15,2)</f>
        <v>4929.18</v>
      </c>
      <c r="S19" s="6">
        <f t="shared" ref="S19" si="85">ROUND(Q19*0.85,2)</f>
        <v>27932.01</v>
      </c>
    </row>
    <row r="20" spans="1:19" ht="15" customHeight="1" x14ac:dyDescent="0.25">
      <c r="A20" s="19">
        <f t="shared" si="13"/>
        <v>45920</v>
      </c>
      <c r="B20" s="6">
        <v>67795.930034999998</v>
      </c>
      <c r="C20" s="6">
        <v>-237</v>
      </c>
      <c r="D20" s="6">
        <v>-63613.239994000003</v>
      </c>
      <c r="E20" s="6">
        <f t="shared" ref="E20" si="86">SUM(B20:D20)</f>
        <v>3945.6900409999944</v>
      </c>
      <c r="F20" s="12"/>
      <c r="G20" s="6">
        <v>3765419.86</v>
      </c>
      <c r="H20" s="6">
        <v>-9631.8100000000013</v>
      </c>
      <c r="I20" s="6">
        <v>-3321005.0806749989</v>
      </c>
      <c r="J20" s="6">
        <f t="shared" ref="J20" si="87">SUM(G20:I20)</f>
        <v>434782.96932500089</v>
      </c>
      <c r="K20" s="12"/>
      <c r="L20" s="6">
        <f t="shared" ref="L20" si="88">B20+G20</f>
        <v>3833215.7900350001</v>
      </c>
      <c r="M20" s="6">
        <f t="shared" ref="M20" si="89">C20+H20</f>
        <v>-9868.8100000000013</v>
      </c>
      <c r="N20" s="6">
        <f t="shared" ref="N20" si="90">D20+I20</f>
        <v>-3384618.3206689991</v>
      </c>
      <c r="O20" s="6">
        <f t="shared" ref="O20" si="91">E20+J20</f>
        <v>438728.65936600091</v>
      </c>
      <c r="P20" s="6"/>
      <c r="Q20" s="6">
        <f>ROUND(O20*0.1,2)</f>
        <v>43872.87</v>
      </c>
      <c r="R20" s="6">
        <f t="shared" ref="R20" si="92">ROUND(Q20*0.15,2)</f>
        <v>6580.93</v>
      </c>
      <c r="S20" s="6">
        <f t="shared" ref="S20" si="93">ROUND(Q20*0.85,2)</f>
        <v>37291.94</v>
      </c>
    </row>
    <row r="21" spans="1:19" ht="15" customHeight="1" x14ac:dyDescent="0.25">
      <c r="A21" s="19">
        <f t="shared" si="13"/>
        <v>45927</v>
      </c>
      <c r="B21" s="6">
        <v>65051.39</v>
      </c>
      <c r="C21" s="6">
        <v>-566</v>
      </c>
      <c r="D21" s="6">
        <v>-54193.329999999994</v>
      </c>
      <c r="E21" s="6">
        <f t="shared" ref="E21" si="94">SUM(B21:D21)</f>
        <v>10292.060000000005</v>
      </c>
      <c r="F21" s="12"/>
      <c r="G21" s="6">
        <v>3877798.77</v>
      </c>
      <c r="H21" s="6">
        <v>-4159.7400000000007</v>
      </c>
      <c r="I21" s="6">
        <v>-2918303.32</v>
      </c>
      <c r="J21" s="6">
        <f t="shared" ref="J21" si="95">SUM(G21:I21)</f>
        <v>955335.71</v>
      </c>
      <c r="K21" s="12"/>
      <c r="L21" s="6">
        <f t="shared" ref="L21" si="96">B21+G21</f>
        <v>3942850.16</v>
      </c>
      <c r="M21" s="6">
        <f t="shared" ref="M21" si="97">C21+H21</f>
        <v>-4725.7400000000007</v>
      </c>
      <c r="N21" s="6">
        <f t="shared" ref="N21" si="98">D21+I21</f>
        <v>-2972496.65</v>
      </c>
      <c r="O21" s="6">
        <f t="shared" ref="O21" si="99">E21+J21</f>
        <v>965627.77</v>
      </c>
      <c r="P21" s="6"/>
      <c r="Q21" s="6">
        <f>ROUND(O21*0.1,2)</f>
        <v>96562.78</v>
      </c>
      <c r="R21" s="6">
        <f t="shared" ref="R21" si="100">ROUND(Q21*0.15,2)</f>
        <v>14484.42</v>
      </c>
      <c r="S21" s="6">
        <f t="shared" ref="S21" si="101">ROUND(Q21*0.85,2)</f>
        <v>82078.36</v>
      </c>
    </row>
    <row r="22" spans="1:19" ht="15" customHeight="1" x14ac:dyDescent="0.25">
      <c r="A22" s="19">
        <f t="shared" si="13"/>
        <v>45934</v>
      </c>
      <c r="B22" s="6">
        <v>76450.320098000011</v>
      </c>
      <c r="C22" s="6">
        <v>-2388</v>
      </c>
      <c r="D22" s="6">
        <v>-71985.830015000014</v>
      </c>
      <c r="E22" s="6">
        <f t="shared" ref="E22" si="102">SUM(B22:D22)</f>
        <v>2076.490082999997</v>
      </c>
      <c r="F22" s="12"/>
      <c r="G22" s="6">
        <v>4023400.3200000003</v>
      </c>
      <c r="H22" s="6">
        <v>-24521.89</v>
      </c>
      <c r="I22" s="6">
        <v>-4285632.5402560001</v>
      </c>
      <c r="J22" s="6">
        <f t="shared" ref="J22" si="103">SUM(G22:I22)</f>
        <v>-286754.11025599996</v>
      </c>
      <c r="K22" s="12"/>
      <c r="L22" s="6">
        <f t="shared" ref="L22" si="104">B22+G22</f>
        <v>4099850.6400980004</v>
      </c>
      <c r="M22" s="6">
        <f t="shared" ref="M22" si="105">C22+H22</f>
        <v>-26909.89</v>
      </c>
      <c r="N22" s="6">
        <f t="shared" ref="N22" si="106">D22+I22</f>
        <v>-4357618.3702710001</v>
      </c>
      <c r="O22" s="6">
        <f t="shared" ref="O22" si="107">E22+J22</f>
        <v>-284677.62017299997</v>
      </c>
      <c r="P22" s="6"/>
      <c r="Q22" s="6">
        <f>ROUND(O22*0.1,2)</f>
        <v>-28467.759999999998</v>
      </c>
      <c r="R22" s="6">
        <f t="shared" ref="R22" si="108">ROUND(Q22*0.15,2)</f>
        <v>-4270.16</v>
      </c>
      <c r="S22" s="6">
        <f t="shared" ref="S22" si="109">ROUND(Q22*0.85,2)</f>
        <v>-24197.599999999999</v>
      </c>
    </row>
    <row r="23" spans="1:19" ht="15" customHeight="1" x14ac:dyDescent="0.25">
      <c r="A23" s="19">
        <f t="shared" si="13"/>
        <v>45941</v>
      </c>
      <c r="B23" s="6">
        <v>102395.10000199999</v>
      </c>
      <c r="C23" s="6">
        <v>-5605</v>
      </c>
      <c r="D23" s="6">
        <v>-85104.01999700001</v>
      </c>
      <c r="E23" s="6">
        <f t="shared" ref="E23" si="110">SUM(B23:D23)</f>
        <v>11686.080004999982</v>
      </c>
      <c r="F23" s="12"/>
      <c r="G23" s="6">
        <v>4164213.2900000005</v>
      </c>
      <c r="H23" s="6">
        <v>-6670.64</v>
      </c>
      <c r="I23" s="6">
        <v>-3662072.0700619989</v>
      </c>
      <c r="J23" s="6">
        <f t="shared" ref="J23" si="111">SUM(G23:I23)</f>
        <v>495470.57993800147</v>
      </c>
      <c r="K23" s="12"/>
      <c r="L23" s="6">
        <f t="shared" ref="L23" si="112">B23+G23</f>
        <v>4266608.3900020001</v>
      </c>
      <c r="M23" s="6">
        <f t="shared" ref="M23" si="113">C23+H23</f>
        <v>-12275.64</v>
      </c>
      <c r="N23" s="6">
        <f t="shared" ref="N23" si="114">D23+I23</f>
        <v>-3747176.0900589991</v>
      </c>
      <c r="O23" s="6">
        <f t="shared" ref="O23" si="115">E23+J23</f>
        <v>507156.65994300146</v>
      </c>
      <c r="P23" s="6"/>
      <c r="Q23" s="6">
        <f>ROUND(O23*0.1,2)-0.01</f>
        <v>50715.659999999996</v>
      </c>
      <c r="R23" s="6">
        <f t="shared" ref="R23" si="116">ROUND(Q23*0.15,2)</f>
        <v>7607.35</v>
      </c>
      <c r="S23" s="6">
        <f t="shared" ref="S23" si="117">ROUND(Q23*0.85,2)</f>
        <v>43108.31</v>
      </c>
    </row>
    <row r="24" spans="1:19" ht="15" customHeight="1" x14ac:dyDescent="0.25">
      <c r="A24" s="19">
        <f t="shared" si="13"/>
        <v>45948</v>
      </c>
      <c r="B24" s="6">
        <v>78314.110029000003</v>
      </c>
      <c r="C24" s="6">
        <v>-368.000001</v>
      </c>
      <c r="D24" s="6">
        <v>-48672.080001000002</v>
      </c>
      <c r="E24" s="6">
        <f t="shared" ref="E24" si="118">SUM(B24:D24)</f>
        <v>29274.030027000008</v>
      </c>
      <c r="F24" s="12"/>
      <c r="G24" s="6">
        <v>3903608.3100000005</v>
      </c>
      <c r="H24" s="6">
        <v>-11302.57</v>
      </c>
      <c r="I24" s="6">
        <v>-3303389.7900680001</v>
      </c>
      <c r="J24" s="6">
        <f t="shared" ref="J24" si="119">SUM(G24:I24)</f>
        <v>588915.9499320006</v>
      </c>
      <c r="K24" s="12"/>
      <c r="L24" s="6">
        <f t="shared" ref="L24" si="120">B24+G24</f>
        <v>3981922.4200290004</v>
      </c>
      <c r="M24" s="6">
        <f t="shared" ref="M24" si="121">C24+H24</f>
        <v>-11670.570001</v>
      </c>
      <c r="N24" s="6">
        <f t="shared" ref="N24" si="122">D24+I24</f>
        <v>-3352061.8700689999</v>
      </c>
      <c r="O24" s="6">
        <f t="shared" ref="O24" si="123">E24+J24</f>
        <v>618189.9799590006</v>
      </c>
      <c r="P24" s="6"/>
      <c r="Q24" s="6">
        <f>ROUND(O24*0.1,2)</f>
        <v>61819</v>
      </c>
      <c r="R24" s="6">
        <f t="shared" ref="R24" si="124">ROUND(Q24*0.15,2)</f>
        <v>9272.85</v>
      </c>
      <c r="S24" s="6">
        <f t="shared" ref="S24" si="125">ROUND(Q24*0.85,2)</f>
        <v>52546.15</v>
      </c>
    </row>
    <row r="25" spans="1:19" ht="15" customHeight="1" x14ac:dyDescent="0.25">
      <c r="A25" s="19">
        <f t="shared" si="13"/>
        <v>45955</v>
      </c>
      <c r="B25" s="6">
        <v>96746.08</v>
      </c>
      <c r="C25" s="6">
        <v>-650</v>
      </c>
      <c r="D25" s="6">
        <v>-81347.62</v>
      </c>
      <c r="E25" s="6">
        <f t="shared" ref="E25" si="126">SUM(B25:D25)</f>
        <v>14748.460000000006</v>
      </c>
      <c r="F25" s="12"/>
      <c r="G25" s="6">
        <v>4296463.6100000003</v>
      </c>
      <c r="H25" s="6">
        <v>-15062.78</v>
      </c>
      <c r="I25" s="6">
        <v>-3883258.43</v>
      </c>
      <c r="J25" s="6">
        <f t="shared" ref="J25" si="127">SUM(G25:I25)</f>
        <v>398142.39999999991</v>
      </c>
      <c r="K25" s="12"/>
      <c r="L25" s="6">
        <f t="shared" ref="L25" si="128">B25+G25</f>
        <v>4393209.6900000004</v>
      </c>
      <c r="M25" s="6">
        <f t="shared" ref="M25" si="129">C25+H25</f>
        <v>-15712.78</v>
      </c>
      <c r="N25" s="6">
        <f t="shared" ref="N25" si="130">D25+I25</f>
        <v>-3964606.0500000003</v>
      </c>
      <c r="O25" s="6">
        <f t="shared" ref="O25" si="131">E25+J25</f>
        <v>412890.85999999993</v>
      </c>
      <c r="P25" s="6"/>
      <c r="Q25" s="6">
        <f>ROUND(O25*0.1,2)</f>
        <v>41289.089999999997</v>
      </c>
      <c r="R25" s="6">
        <f t="shared" ref="R25" si="132">ROUND(Q25*0.15,2)</f>
        <v>6193.36</v>
      </c>
      <c r="S25" s="6">
        <f t="shared" ref="S25" si="133">ROUND(Q25*0.85,2)</f>
        <v>35095.730000000003</v>
      </c>
    </row>
    <row r="26" spans="1:19" ht="15" customHeight="1" x14ac:dyDescent="0.25">
      <c r="A26" s="19">
        <f t="shared" si="13"/>
        <v>45962</v>
      </c>
      <c r="B26" s="6">
        <v>122548.74</v>
      </c>
      <c r="C26" s="6">
        <v>-1167</v>
      </c>
      <c r="D26" s="6">
        <v>-100570.9</v>
      </c>
      <c r="E26" s="6">
        <f t="shared" ref="E26" si="134">SUM(B26:D26)</f>
        <v>20810.840000000011</v>
      </c>
      <c r="F26" s="12"/>
      <c r="G26" s="6">
        <v>4296974.79</v>
      </c>
      <c r="H26" s="6">
        <v>-6010.39</v>
      </c>
      <c r="I26" s="6">
        <v>-3490354.75</v>
      </c>
      <c r="J26" s="6">
        <f t="shared" ref="J26" si="135">SUM(G26:I26)</f>
        <v>800609.65000000037</v>
      </c>
      <c r="K26" s="12"/>
      <c r="L26" s="6">
        <f t="shared" ref="L26" si="136">B26+G26</f>
        <v>4419523.53</v>
      </c>
      <c r="M26" s="6">
        <f t="shared" ref="M26" si="137">C26+H26</f>
        <v>-7177.39</v>
      </c>
      <c r="N26" s="6">
        <f t="shared" ref="N26" si="138">D26+I26</f>
        <v>-3590925.65</v>
      </c>
      <c r="O26" s="6">
        <f t="shared" ref="O26" si="139">E26+J26</f>
        <v>821420.49000000034</v>
      </c>
      <c r="P26" s="6"/>
      <c r="Q26" s="6">
        <f>ROUND(O26*0.1,2)</f>
        <v>82142.05</v>
      </c>
      <c r="R26" s="6">
        <f t="shared" ref="R26" si="140">ROUND(Q26*0.15,2)</f>
        <v>12321.31</v>
      </c>
      <c r="S26" s="6">
        <f t="shared" ref="S26" si="141">ROUND(Q26*0.85,2)</f>
        <v>69820.740000000005</v>
      </c>
    </row>
    <row r="27" spans="1:19" ht="15" customHeight="1" x14ac:dyDescent="0.25">
      <c r="A27" s="19">
        <f t="shared" si="13"/>
        <v>45969</v>
      </c>
      <c r="B27" s="6">
        <v>101201.39</v>
      </c>
      <c r="C27" s="6">
        <v>-5</v>
      </c>
      <c r="D27" s="6">
        <v>-97142.37</v>
      </c>
      <c r="E27" s="6">
        <f t="shared" ref="E27" si="142">SUM(B27:D27)</f>
        <v>4054.0200000000041</v>
      </c>
      <c r="F27" s="12"/>
      <c r="G27" s="6">
        <v>4004200.58</v>
      </c>
      <c r="H27" s="6">
        <v>-7450.54</v>
      </c>
      <c r="I27" s="6">
        <v>-3017019.18</v>
      </c>
      <c r="J27" s="6">
        <f t="shared" ref="J27" si="143">SUM(G27:I27)</f>
        <v>979730.85999999987</v>
      </c>
      <c r="K27" s="12"/>
      <c r="L27" s="6">
        <f t="shared" ref="L27" si="144">B27+G27</f>
        <v>4105401.97</v>
      </c>
      <c r="M27" s="6">
        <f t="shared" ref="M27" si="145">C27+H27</f>
        <v>-7455.54</v>
      </c>
      <c r="N27" s="6">
        <f t="shared" ref="N27" si="146">D27+I27</f>
        <v>-3114161.5500000003</v>
      </c>
      <c r="O27" s="6">
        <f t="shared" ref="O27" si="147">E27+J27</f>
        <v>983784.87999999989</v>
      </c>
      <c r="P27" s="6"/>
      <c r="Q27" s="6">
        <f>ROUND(O27*0.1,2)</f>
        <v>98378.49</v>
      </c>
      <c r="R27" s="6">
        <f t="shared" ref="R27" si="148">ROUND(Q27*0.15,2)</f>
        <v>14756.77</v>
      </c>
      <c r="S27" s="6">
        <f t="shared" ref="S27" si="149">ROUND(Q27*0.85,2)</f>
        <v>83621.72</v>
      </c>
    </row>
    <row r="28" spans="1:19" ht="15" customHeight="1" x14ac:dyDescent="0.25">
      <c r="A28" s="19">
        <f t="shared" si="13"/>
        <v>45976</v>
      </c>
      <c r="B28" s="6">
        <v>114708.58</v>
      </c>
      <c r="C28" s="6">
        <v>-1685</v>
      </c>
      <c r="D28" s="6">
        <v>-98473.78</v>
      </c>
      <c r="E28" s="6">
        <f t="shared" ref="E28" si="150">SUM(B28:D28)</f>
        <v>14549.800000000003</v>
      </c>
      <c r="F28" s="12"/>
      <c r="G28" s="6">
        <v>3817634.78</v>
      </c>
      <c r="H28" s="6">
        <v>-6803.59</v>
      </c>
      <c r="I28" s="6">
        <v>-3203958.22</v>
      </c>
      <c r="J28" s="6">
        <f t="shared" ref="J28" si="151">SUM(G28:I28)</f>
        <v>606872.96999999974</v>
      </c>
      <c r="K28" s="12"/>
      <c r="L28" s="6">
        <f t="shared" ref="L28" si="152">B28+G28</f>
        <v>3932343.36</v>
      </c>
      <c r="M28" s="6">
        <f t="shared" ref="M28" si="153">C28+H28</f>
        <v>-8488.59</v>
      </c>
      <c r="N28" s="6">
        <f t="shared" ref="N28" si="154">D28+I28</f>
        <v>-3302432</v>
      </c>
      <c r="O28" s="6">
        <f t="shared" ref="O28" si="155">E28+J28</f>
        <v>621422.76999999979</v>
      </c>
      <c r="P28" s="6"/>
      <c r="Q28" s="6">
        <f>ROUND(O28*0.1,2)</f>
        <v>62142.28</v>
      </c>
      <c r="R28" s="6">
        <f t="shared" ref="R28" si="156">ROUND(Q28*0.15,2)</f>
        <v>9321.34</v>
      </c>
      <c r="S28" s="6">
        <f t="shared" ref="S28" si="157">ROUND(Q28*0.85,2)</f>
        <v>52820.94</v>
      </c>
    </row>
    <row r="29" spans="1:19" ht="15" customHeight="1" x14ac:dyDescent="0.25">
      <c r="A29" s="19">
        <f t="shared" si="13"/>
        <v>45983</v>
      </c>
      <c r="B29" s="6">
        <v>113976.41</v>
      </c>
      <c r="C29" s="6">
        <v>-1015</v>
      </c>
      <c r="D29" s="6">
        <v>-90290.99</v>
      </c>
      <c r="E29" s="6">
        <f t="shared" ref="E29" si="158">SUM(B29:D29)</f>
        <v>22670.42</v>
      </c>
      <c r="F29" s="12"/>
      <c r="G29" s="6">
        <v>3659811.87</v>
      </c>
      <c r="H29" s="6">
        <v>-7190.7</v>
      </c>
      <c r="I29" s="6">
        <v>-2845903.56</v>
      </c>
      <c r="J29" s="6">
        <f t="shared" ref="J29" si="159">SUM(G29:I29)</f>
        <v>806717.60999999987</v>
      </c>
      <c r="K29" s="12"/>
      <c r="L29" s="6">
        <f t="shared" ref="L29" si="160">B29+G29</f>
        <v>3773788.2800000003</v>
      </c>
      <c r="M29" s="6">
        <f t="shared" ref="M29" si="161">C29+H29</f>
        <v>-8205.7000000000007</v>
      </c>
      <c r="N29" s="6">
        <f t="shared" ref="N29" si="162">D29+I29</f>
        <v>-2936194.5500000003</v>
      </c>
      <c r="O29" s="6">
        <f t="shared" ref="O29" si="163">E29+J29</f>
        <v>829388.02999999991</v>
      </c>
      <c r="P29" s="6"/>
      <c r="Q29" s="6">
        <f>ROUND(O29*0.1,2)+0.01</f>
        <v>82938.81</v>
      </c>
      <c r="R29" s="6">
        <f t="shared" ref="R29" si="164">ROUND(Q29*0.15,2)</f>
        <v>12440.82</v>
      </c>
      <c r="S29" s="6">
        <f t="shared" ref="S29" si="165">ROUND(Q29*0.85,2)</f>
        <v>70497.990000000005</v>
      </c>
    </row>
    <row r="30" spans="1:19" ht="15" customHeight="1" x14ac:dyDescent="0.25">
      <c r="A30" s="19">
        <f t="shared" si="13"/>
        <v>45990</v>
      </c>
      <c r="B30" s="6">
        <v>119118.63</v>
      </c>
      <c r="C30" s="6">
        <v>-441</v>
      </c>
      <c r="D30" s="6">
        <v>-100136.64</v>
      </c>
      <c r="E30" s="6">
        <f t="shared" ref="E30" si="166">SUM(B30:D30)</f>
        <v>18540.990000000005</v>
      </c>
      <c r="F30" s="12"/>
      <c r="G30" s="6">
        <v>5146787.59</v>
      </c>
      <c r="H30" s="6">
        <v>-6115.16</v>
      </c>
      <c r="I30" s="6">
        <v>-4418784.76</v>
      </c>
      <c r="J30" s="6">
        <f t="shared" ref="J30" si="167">SUM(G30:I30)</f>
        <v>721887.66999999993</v>
      </c>
      <c r="K30" s="12"/>
      <c r="L30" s="6">
        <f t="shared" ref="L30" si="168">B30+G30</f>
        <v>5265906.22</v>
      </c>
      <c r="M30" s="6">
        <f t="shared" ref="M30" si="169">C30+H30</f>
        <v>-6556.16</v>
      </c>
      <c r="N30" s="6">
        <f t="shared" ref="N30" si="170">D30+I30</f>
        <v>-4518921.3999999994</v>
      </c>
      <c r="O30" s="6">
        <f t="shared" ref="O30" si="171">E30+J30</f>
        <v>740428.65999999992</v>
      </c>
      <c r="P30" s="6"/>
      <c r="Q30" s="6">
        <f>ROUND(O30*0.1,2)</f>
        <v>74042.87</v>
      </c>
      <c r="R30" s="6">
        <f t="shared" ref="R30" si="172">ROUND(Q30*0.15,2)</f>
        <v>11106.43</v>
      </c>
      <c r="S30" s="6">
        <f t="shared" ref="S30" si="173">ROUND(Q30*0.85,2)</f>
        <v>62936.44</v>
      </c>
    </row>
    <row r="31" spans="1:19" ht="15" customHeight="1" x14ac:dyDescent="0.25">
      <c r="A31" s="19">
        <f t="shared" si="13"/>
        <v>45997</v>
      </c>
      <c r="B31" s="6">
        <v>80289.19</v>
      </c>
      <c r="C31" s="6">
        <v>-440</v>
      </c>
      <c r="D31" s="6">
        <v>-85314.73</v>
      </c>
      <c r="E31" s="6">
        <f t="shared" ref="E31" si="174">SUM(B31:D31)</f>
        <v>-5465.5399999999936</v>
      </c>
      <c r="F31" s="12"/>
      <c r="G31" s="6">
        <v>3636284.41</v>
      </c>
      <c r="H31" s="6">
        <v>-11056.38</v>
      </c>
      <c r="I31" s="6">
        <v>-2768134.12</v>
      </c>
      <c r="J31" s="6">
        <f t="shared" ref="J31" si="175">SUM(G31:I31)</f>
        <v>857093.91000000015</v>
      </c>
      <c r="K31" s="12"/>
      <c r="L31" s="6">
        <f t="shared" ref="L31" si="176">B31+G31</f>
        <v>3716573.6</v>
      </c>
      <c r="M31" s="6">
        <f t="shared" ref="M31" si="177">C31+H31</f>
        <v>-11496.38</v>
      </c>
      <c r="N31" s="6">
        <f t="shared" ref="N31" si="178">D31+I31</f>
        <v>-2853448.85</v>
      </c>
      <c r="O31" s="6">
        <f t="shared" ref="O31" si="179">E31+J31</f>
        <v>851628.37000000011</v>
      </c>
      <c r="P31" s="6"/>
      <c r="Q31" s="6">
        <f>ROUND(O31*0.1,2)</f>
        <v>85162.84</v>
      </c>
      <c r="R31" s="6">
        <f t="shared" ref="R31" si="180">ROUND(Q31*0.15,2)</f>
        <v>12774.43</v>
      </c>
      <c r="S31" s="6">
        <f t="shared" ref="S31" si="181">ROUND(Q31*0.85,2)</f>
        <v>72388.41</v>
      </c>
    </row>
    <row r="32" spans="1:19" ht="15" customHeight="1" x14ac:dyDescent="0.25">
      <c r="A32" s="19">
        <f t="shared" si="13"/>
        <v>46004</v>
      </c>
      <c r="B32" s="6">
        <v>64324.97</v>
      </c>
      <c r="C32" s="6">
        <v>0</v>
      </c>
      <c r="D32" s="6">
        <v>-36171.53</v>
      </c>
      <c r="E32" s="6">
        <f t="shared" ref="E32" si="182">SUM(B32:D32)</f>
        <v>28153.440000000002</v>
      </c>
      <c r="F32" s="12"/>
      <c r="G32" s="6">
        <v>2669734.77</v>
      </c>
      <c r="H32" s="6">
        <v>-7618.16</v>
      </c>
      <c r="I32" s="6">
        <v>-2125775.81</v>
      </c>
      <c r="J32" s="6">
        <f t="shared" ref="J32" si="183">SUM(G32:I32)</f>
        <v>536340.79999999981</v>
      </c>
      <c r="K32" s="12"/>
      <c r="L32" s="6">
        <f t="shared" ref="L32" si="184">B32+G32</f>
        <v>2734059.74</v>
      </c>
      <c r="M32" s="6">
        <f t="shared" ref="M32" si="185">C32+H32</f>
        <v>-7618.16</v>
      </c>
      <c r="N32" s="6">
        <f t="shared" ref="N32" si="186">D32+I32</f>
        <v>-2161947.34</v>
      </c>
      <c r="O32" s="6">
        <f t="shared" ref="O32" si="187">E32+J32</f>
        <v>564494.23999999976</v>
      </c>
      <c r="P32" s="6"/>
      <c r="Q32" s="6">
        <f>ROUND(O32*0.1,2)</f>
        <v>56449.42</v>
      </c>
      <c r="R32" s="6">
        <f t="shared" ref="R32" si="188">ROUND(Q32*0.15,2)</f>
        <v>8467.41</v>
      </c>
      <c r="S32" s="6">
        <f t="shared" ref="S32" si="189">ROUND(Q32*0.85,2)</f>
        <v>47982.01</v>
      </c>
    </row>
    <row r="33" spans="1:19" ht="15" customHeight="1" x14ac:dyDescent="0.25">
      <c r="A33" s="19">
        <f t="shared" si="13"/>
        <v>46011</v>
      </c>
      <c r="B33" s="6">
        <v>81534.070000000007</v>
      </c>
      <c r="C33" s="6">
        <v>-694</v>
      </c>
      <c r="D33" s="6">
        <v>-78328.27</v>
      </c>
      <c r="E33" s="6">
        <f t="shared" ref="E33" si="190">SUM(B33:D33)</f>
        <v>2511.8000000000029</v>
      </c>
      <c r="F33" s="12"/>
      <c r="G33" s="6">
        <v>4033239.78</v>
      </c>
      <c r="H33" s="6">
        <v>-8524.59</v>
      </c>
      <c r="I33" s="6">
        <v>-3668217.57</v>
      </c>
      <c r="J33" s="6">
        <f t="shared" ref="J33" si="191">SUM(G33:I33)</f>
        <v>356497.62000000011</v>
      </c>
      <c r="K33" s="12"/>
      <c r="L33" s="6">
        <f t="shared" ref="L33" si="192">B33+G33</f>
        <v>4114773.8499999996</v>
      </c>
      <c r="M33" s="6">
        <f t="shared" ref="M33" si="193">C33+H33</f>
        <v>-9218.59</v>
      </c>
      <c r="N33" s="6">
        <f t="shared" ref="N33" si="194">D33+I33</f>
        <v>-3746545.84</v>
      </c>
      <c r="O33" s="6">
        <f t="shared" ref="O33" si="195">E33+J33</f>
        <v>359009.4200000001</v>
      </c>
      <c r="P33" s="6"/>
      <c r="Q33" s="6">
        <f>ROUND(O33*0.1,2)</f>
        <v>35900.94</v>
      </c>
      <c r="R33" s="6">
        <f t="shared" ref="R33" si="196">ROUND(Q33*0.15,2)</f>
        <v>5385.14</v>
      </c>
      <c r="S33" s="6">
        <f t="shared" ref="S33" si="197">ROUND(Q33*0.85,2)</f>
        <v>30515.8</v>
      </c>
    </row>
    <row r="34" spans="1:19" ht="15" customHeight="1" x14ac:dyDescent="0.25">
      <c r="A34" s="19">
        <f t="shared" si="13"/>
        <v>46018</v>
      </c>
      <c r="B34" s="6">
        <v>63400.37</v>
      </c>
      <c r="C34" s="6">
        <v>-25</v>
      </c>
      <c r="D34" s="6">
        <v>-46383.11</v>
      </c>
      <c r="E34" s="6">
        <f t="shared" ref="E34" si="198">SUM(B34:D34)</f>
        <v>16992.260000000002</v>
      </c>
      <c r="F34" s="12"/>
      <c r="G34" s="6">
        <v>3208608.47</v>
      </c>
      <c r="H34" s="6">
        <v>-5850.31</v>
      </c>
      <c r="I34" s="6">
        <v>-2686412.64</v>
      </c>
      <c r="J34" s="6">
        <f t="shared" ref="J34" si="199">SUM(G34:I34)</f>
        <v>516345.52</v>
      </c>
      <c r="K34" s="12"/>
      <c r="L34" s="6">
        <f t="shared" ref="L34" si="200">B34+G34</f>
        <v>3272008.8400000003</v>
      </c>
      <c r="M34" s="6">
        <f t="shared" ref="M34" si="201">C34+H34</f>
        <v>-5875.31</v>
      </c>
      <c r="N34" s="6">
        <f t="shared" ref="N34" si="202">D34+I34</f>
        <v>-2732795.75</v>
      </c>
      <c r="O34" s="6">
        <f t="shared" ref="O34" si="203">E34+J34</f>
        <v>533337.78</v>
      </c>
      <c r="P34" s="6"/>
      <c r="Q34" s="6">
        <f>ROUND(O34*0.1,2)+0.01</f>
        <v>53333.79</v>
      </c>
      <c r="R34" s="6">
        <f t="shared" ref="R34" si="204">ROUND(Q34*0.15,2)</f>
        <v>8000.07</v>
      </c>
      <c r="S34" s="6">
        <f t="shared" ref="S34" si="205">ROUND(Q34*0.85,2)</f>
        <v>45333.72</v>
      </c>
    </row>
    <row r="35" spans="1:19" ht="15" customHeight="1" x14ac:dyDescent="0.25">
      <c r="A35" s="19">
        <f t="shared" si="13"/>
        <v>46025</v>
      </c>
      <c r="B35" s="6">
        <v>119231.85</v>
      </c>
      <c r="C35" s="6">
        <v>-58</v>
      </c>
      <c r="D35" s="6">
        <v>-74763.649999999994</v>
      </c>
      <c r="E35" s="6">
        <f t="shared" ref="E35" si="206">SUM(B35:D35)</f>
        <v>44410.200000000012</v>
      </c>
      <c r="F35" s="12"/>
      <c r="G35" s="6">
        <v>3962788.63</v>
      </c>
      <c r="H35" s="6">
        <v>-4107.49</v>
      </c>
      <c r="I35" s="6">
        <v>-2914957.24</v>
      </c>
      <c r="J35" s="6">
        <f t="shared" ref="J35" si="207">SUM(G35:I35)</f>
        <v>1043723.8999999994</v>
      </c>
      <c r="K35" s="12"/>
      <c r="L35" s="6">
        <f t="shared" ref="L35" si="208">B35+G35</f>
        <v>4082020.48</v>
      </c>
      <c r="M35" s="6">
        <f t="shared" ref="M35" si="209">C35+H35</f>
        <v>-4165.49</v>
      </c>
      <c r="N35" s="6">
        <f t="shared" ref="N35" si="210">D35+I35</f>
        <v>-2989720.89</v>
      </c>
      <c r="O35" s="6">
        <f t="shared" ref="O35" si="211">E35+J35</f>
        <v>1088134.0999999994</v>
      </c>
      <c r="P35" s="6"/>
      <c r="Q35" s="6">
        <f t="shared" ref="Q35:Q40" si="212">ROUND(O35*0.1,2)</f>
        <v>108813.41</v>
      </c>
      <c r="R35" s="6">
        <f t="shared" ref="R35" si="213">ROUND(Q35*0.15,2)</f>
        <v>16322.01</v>
      </c>
      <c r="S35" s="6">
        <f t="shared" ref="S35" si="214">ROUND(Q35*0.85,2)</f>
        <v>92491.4</v>
      </c>
    </row>
    <row r="36" spans="1:19" ht="15" customHeight="1" x14ac:dyDescent="0.25">
      <c r="A36" s="19">
        <f t="shared" si="13"/>
        <v>46032</v>
      </c>
      <c r="B36" s="6">
        <v>97544.35</v>
      </c>
      <c r="C36" s="6">
        <v>-35</v>
      </c>
      <c r="D36" s="6">
        <v>-91200.43</v>
      </c>
      <c r="E36" s="6">
        <f t="shared" ref="E36" si="215">SUM(B36:D36)</f>
        <v>6308.9200000000128</v>
      </c>
      <c r="F36" s="12"/>
      <c r="G36" s="6">
        <v>3019430.04</v>
      </c>
      <c r="H36" s="6">
        <v>-8343.4700000000012</v>
      </c>
      <c r="I36" s="6">
        <v>-2651615.25</v>
      </c>
      <c r="J36" s="6">
        <f t="shared" ref="J36" si="216">SUM(G36:I36)</f>
        <v>359471.31999999983</v>
      </c>
      <c r="K36" s="12"/>
      <c r="L36" s="6">
        <f t="shared" ref="L36" si="217">B36+G36</f>
        <v>3116974.39</v>
      </c>
      <c r="M36" s="6">
        <f t="shared" ref="M36" si="218">C36+H36</f>
        <v>-8378.4700000000012</v>
      </c>
      <c r="N36" s="6">
        <f t="shared" ref="N36" si="219">D36+I36</f>
        <v>-2742815.68</v>
      </c>
      <c r="O36" s="6">
        <f t="shared" ref="O36" si="220">E36+J36</f>
        <v>365780.23999999987</v>
      </c>
      <c r="P36" s="6"/>
      <c r="Q36" s="6">
        <f t="shared" si="212"/>
        <v>36578.019999999997</v>
      </c>
      <c r="R36" s="6">
        <f t="shared" ref="R36" si="221">ROUND(Q36*0.15,2)</f>
        <v>5486.7</v>
      </c>
      <c r="S36" s="6">
        <f t="shared" ref="S36" si="222">ROUND(Q36*0.85,2)</f>
        <v>31091.32</v>
      </c>
    </row>
    <row r="37" spans="1:19" ht="15" customHeight="1" x14ac:dyDescent="0.25">
      <c r="A37" s="19">
        <f t="shared" si="13"/>
        <v>46039</v>
      </c>
      <c r="B37" s="6">
        <v>84114.55</v>
      </c>
      <c r="C37" s="6">
        <v>-800</v>
      </c>
      <c r="D37" s="6">
        <v>-73607.539999999994</v>
      </c>
      <c r="E37" s="6">
        <f t="shared" ref="E37" si="223">SUM(B37:D37)</f>
        <v>9707.0100000000093</v>
      </c>
      <c r="F37" s="12"/>
      <c r="G37" s="6">
        <v>3123465.97</v>
      </c>
      <c r="H37" s="6">
        <v>-7866.68</v>
      </c>
      <c r="I37" s="6">
        <v>-2320336.96</v>
      </c>
      <c r="J37" s="6">
        <f t="shared" ref="J37" si="224">SUM(G37:I37)</f>
        <v>795262.33000000007</v>
      </c>
      <c r="K37" s="12"/>
      <c r="L37" s="6">
        <f t="shared" ref="L37" si="225">B37+G37</f>
        <v>3207580.52</v>
      </c>
      <c r="M37" s="6">
        <f t="shared" ref="M37" si="226">C37+H37</f>
        <v>-8666.68</v>
      </c>
      <c r="N37" s="6">
        <f t="shared" ref="N37" si="227">D37+I37</f>
        <v>-2393944.5</v>
      </c>
      <c r="O37" s="6">
        <f t="shared" ref="O37" si="228">E37+J37</f>
        <v>804969.34000000008</v>
      </c>
      <c r="P37" s="6"/>
      <c r="Q37" s="6">
        <f t="shared" si="212"/>
        <v>80496.929999999993</v>
      </c>
      <c r="R37" s="6">
        <f t="shared" ref="R37" si="229">ROUND(Q37*0.15,2)</f>
        <v>12074.54</v>
      </c>
      <c r="S37" s="6">
        <f t="shared" ref="S37" si="230">ROUND(Q37*0.85,2)</f>
        <v>68422.39</v>
      </c>
    </row>
    <row r="38" spans="1:19" ht="15" customHeight="1" x14ac:dyDescent="0.25">
      <c r="A38" s="19">
        <f t="shared" si="13"/>
        <v>46046</v>
      </c>
      <c r="B38" s="6">
        <v>107476.12</v>
      </c>
      <c r="C38" s="6">
        <v>-200</v>
      </c>
      <c r="D38" s="6">
        <v>-105312.96000000001</v>
      </c>
      <c r="E38" s="6">
        <f t="shared" ref="E38" si="231">SUM(B38:D38)</f>
        <v>1963.1599999999889</v>
      </c>
      <c r="F38" s="12"/>
      <c r="G38" s="6">
        <v>3060492.94</v>
      </c>
      <c r="H38" s="6">
        <v>-12492.16</v>
      </c>
      <c r="I38" s="6">
        <v>-2544949.6800000002</v>
      </c>
      <c r="J38" s="6">
        <f t="shared" ref="J38" si="232">SUM(G38:I38)</f>
        <v>503051.09999999963</v>
      </c>
      <c r="K38" s="12"/>
      <c r="L38" s="6">
        <f t="shared" ref="L38" si="233">B38+G38</f>
        <v>3167969.06</v>
      </c>
      <c r="M38" s="6">
        <f t="shared" ref="M38" si="234">C38+H38</f>
        <v>-12692.16</v>
      </c>
      <c r="N38" s="6">
        <f t="shared" ref="N38" si="235">D38+I38</f>
        <v>-2650262.64</v>
      </c>
      <c r="O38" s="6">
        <f t="shared" ref="O38" si="236">E38+J38</f>
        <v>505014.2599999996</v>
      </c>
      <c r="P38" s="6"/>
      <c r="Q38" s="6">
        <f t="shared" si="212"/>
        <v>50501.43</v>
      </c>
      <c r="R38" s="6">
        <f t="shared" ref="R38" si="237">ROUND(Q38*0.15,2)</f>
        <v>7575.21</v>
      </c>
      <c r="S38" s="6">
        <f t="shared" ref="S38" si="238">ROUND(Q38*0.85,2)</f>
        <v>42926.22</v>
      </c>
    </row>
    <row r="39" spans="1:19" ht="15" customHeight="1" x14ac:dyDescent="0.25">
      <c r="A39" s="19">
        <f t="shared" si="13"/>
        <v>46053</v>
      </c>
      <c r="B39" s="6">
        <v>57630.45</v>
      </c>
      <c r="C39" s="6">
        <v>0</v>
      </c>
      <c r="D39" s="6">
        <v>-56609.57</v>
      </c>
      <c r="E39" s="6">
        <f t="shared" ref="E39" si="239">SUM(B39:D39)</f>
        <v>1020.8799999999974</v>
      </c>
      <c r="F39" s="12"/>
      <c r="G39" s="6">
        <v>3176310.41</v>
      </c>
      <c r="H39" s="6">
        <v>-10593.11</v>
      </c>
      <c r="I39" s="6">
        <v>-3083123.88</v>
      </c>
      <c r="J39" s="6">
        <f t="shared" ref="J39" si="240">SUM(G39:I39)</f>
        <v>82593.420000000391</v>
      </c>
      <c r="K39" s="12"/>
      <c r="L39" s="6">
        <f t="shared" ref="L39" si="241">B39+G39</f>
        <v>3233940.8600000003</v>
      </c>
      <c r="M39" s="6">
        <f t="shared" ref="M39" si="242">C39+H39</f>
        <v>-10593.11</v>
      </c>
      <c r="N39" s="6">
        <f t="shared" ref="N39" si="243">D39+I39</f>
        <v>-3139733.4499999997</v>
      </c>
      <c r="O39" s="6">
        <f t="shared" ref="O39" si="244">E39+J39</f>
        <v>83614.300000000396</v>
      </c>
      <c r="P39" s="6"/>
      <c r="Q39" s="6">
        <f t="shared" si="212"/>
        <v>8361.43</v>
      </c>
      <c r="R39" s="6">
        <f t="shared" ref="R39" si="245">ROUND(Q39*0.15,2)</f>
        <v>1254.21</v>
      </c>
      <c r="S39" s="6">
        <f t="shared" ref="S39" si="246">ROUND(Q39*0.85,2)</f>
        <v>7107.22</v>
      </c>
    </row>
    <row r="40" spans="1:19" ht="15" customHeight="1" x14ac:dyDescent="0.25">
      <c r="A40" s="19">
        <f t="shared" si="13"/>
        <v>46060</v>
      </c>
      <c r="B40" s="6">
        <v>68720.160000000003</v>
      </c>
      <c r="C40" s="6">
        <v>-100</v>
      </c>
      <c r="D40" s="6">
        <v>-65100.66</v>
      </c>
      <c r="E40" s="6">
        <f t="shared" ref="E40" si="247">SUM(B40:D40)</f>
        <v>3519.5</v>
      </c>
      <c r="F40" s="12"/>
      <c r="G40" s="6">
        <v>2478016.16</v>
      </c>
      <c r="H40" s="6">
        <v>-7082.77</v>
      </c>
      <c r="I40" s="6">
        <v>-2238000.75</v>
      </c>
      <c r="J40" s="6">
        <f t="shared" ref="J40" si="248">SUM(G40:I40)</f>
        <v>232932.64000000013</v>
      </c>
      <c r="K40" s="12"/>
      <c r="L40" s="6">
        <f t="shared" ref="L40" si="249">B40+G40</f>
        <v>2546736.3200000003</v>
      </c>
      <c r="M40" s="6">
        <f t="shared" ref="M40" si="250">C40+H40</f>
        <v>-7182.77</v>
      </c>
      <c r="N40" s="6">
        <f t="shared" ref="N40" si="251">D40+I40</f>
        <v>-2303101.41</v>
      </c>
      <c r="O40" s="6">
        <f t="shared" ref="O40" si="252">E40+J40</f>
        <v>236452.14000000013</v>
      </c>
      <c r="P40" s="6"/>
      <c r="Q40" s="6">
        <f t="shared" si="212"/>
        <v>23645.21</v>
      </c>
      <c r="R40" s="6">
        <f t="shared" ref="R40" si="253">ROUND(Q40*0.15,2)</f>
        <v>3546.78</v>
      </c>
      <c r="S40" s="6">
        <f t="shared" ref="S40" si="254">ROUND(Q40*0.85,2)</f>
        <v>20098.43</v>
      </c>
    </row>
    <row r="41" spans="1:19" ht="15" customHeight="1" x14ac:dyDescent="0.25">
      <c r="A41" s="19">
        <f t="shared" si="13"/>
        <v>46067</v>
      </c>
      <c r="B41" s="6">
        <v>60600.99</v>
      </c>
      <c r="C41" s="6">
        <v>-20</v>
      </c>
      <c r="D41" s="6">
        <v>-77770.3</v>
      </c>
      <c r="E41" s="6">
        <f t="shared" ref="E41" si="255">SUM(B41:D41)</f>
        <v>-17189.310000000005</v>
      </c>
      <c r="F41" s="12"/>
      <c r="G41" s="6">
        <v>2800838.84</v>
      </c>
      <c r="H41" s="6">
        <v>-6216.65</v>
      </c>
      <c r="I41" s="6">
        <v>-2485178.7999999998</v>
      </c>
      <c r="J41" s="6">
        <f t="shared" ref="J41" si="256">SUM(G41:I41)</f>
        <v>309443.39000000013</v>
      </c>
      <c r="K41" s="12"/>
      <c r="L41" s="6">
        <f t="shared" ref="L41" si="257">B41+G41</f>
        <v>2861439.83</v>
      </c>
      <c r="M41" s="6">
        <f t="shared" ref="M41" si="258">C41+H41</f>
        <v>-6236.65</v>
      </c>
      <c r="N41" s="6">
        <f t="shared" ref="N41" si="259">D41+I41</f>
        <v>-2562949.0999999996</v>
      </c>
      <c r="O41" s="6">
        <f t="shared" ref="O41" si="260">E41+J41</f>
        <v>292254.08000000013</v>
      </c>
      <c r="P41" s="6"/>
      <c r="Q41" s="6">
        <f>ROUND(O41*0.1,2)-0.01</f>
        <v>29225.4</v>
      </c>
      <c r="R41" s="6">
        <f t="shared" ref="R41" si="261">ROUND(Q41*0.15,2)</f>
        <v>4383.8100000000004</v>
      </c>
      <c r="S41" s="6">
        <f t="shared" ref="S41" si="262">ROUND(Q41*0.85,2)</f>
        <v>24841.59</v>
      </c>
    </row>
    <row r="42" spans="1:19" ht="15" customHeight="1" x14ac:dyDescent="0.25">
      <c r="A42" s="19">
        <f t="shared" si="13"/>
        <v>46074</v>
      </c>
      <c r="B42" s="6">
        <v>61112.26</v>
      </c>
      <c r="C42" s="6">
        <v>-25</v>
      </c>
      <c r="D42" s="6">
        <v>-55156.639999999999</v>
      </c>
      <c r="E42" s="6">
        <f t="shared" ref="E42" si="263">SUM(B42:D42)</f>
        <v>5930.6200000000026</v>
      </c>
      <c r="F42" s="12"/>
      <c r="G42" s="6">
        <v>2277743.4700000002</v>
      </c>
      <c r="H42" s="6">
        <v>-7022.22</v>
      </c>
      <c r="I42" s="6">
        <v>-2007014.73</v>
      </c>
      <c r="J42" s="6">
        <f t="shared" ref="J42" si="264">SUM(G42:I42)</f>
        <v>263706.52</v>
      </c>
      <c r="K42" s="12"/>
      <c r="L42" s="6">
        <f t="shared" ref="L42" si="265">B42+G42</f>
        <v>2338855.73</v>
      </c>
      <c r="M42" s="6">
        <f t="shared" ref="M42" si="266">C42+H42</f>
        <v>-7047.22</v>
      </c>
      <c r="N42" s="6">
        <f t="shared" ref="N42" si="267">D42+I42</f>
        <v>-2062171.3699999999</v>
      </c>
      <c r="O42" s="6">
        <f t="shared" ref="O42" si="268">E42+J42</f>
        <v>269637.14</v>
      </c>
      <c r="P42" s="6"/>
      <c r="Q42" s="6">
        <f>ROUND(O42*0.1,2)</f>
        <v>26963.71</v>
      </c>
      <c r="R42" s="6">
        <f t="shared" ref="R42" si="269">ROUND(Q42*0.15,2)</f>
        <v>4044.56</v>
      </c>
      <c r="S42" s="6">
        <f t="shared" ref="S42" si="270">ROUND(Q42*0.85,2)</f>
        <v>22919.15</v>
      </c>
    </row>
    <row r="43" spans="1:19" x14ac:dyDescent="0.25">
      <c r="A43" s="19"/>
      <c r="B43" s="6"/>
      <c r="C43" s="6"/>
      <c r="D43" s="6"/>
      <c r="E43" s="6"/>
      <c r="F43" s="12"/>
      <c r="G43" s="6"/>
      <c r="H43" s="6"/>
      <c r="I43" s="6"/>
      <c r="J43" s="6"/>
      <c r="K43" s="12"/>
      <c r="L43" s="6"/>
      <c r="M43" s="6"/>
      <c r="N43" s="6"/>
      <c r="O43" s="6"/>
      <c r="P43" s="6"/>
      <c r="Q43" s="6"/>
      <c r="R43" s="6"/>
      <c r="S43" s="6"/>
    </row>
    <row r="44" spans="1:19" ht="15" customHeight="1" thickBot="1" x14ac:dyDescent="0.3">
      <c r="B44" s="7">
        <f>SUM(B9:B43)</f>
        <v>2468228.0002270006</v>
      </c>
      <c r="C44" s="7">
        <f t="shared" ref="C44:E44" si="271">SUM(C9:C43)</f>
        <v>-20195.000001</v>
      </c>
      <c r="D44" s="7">
        <f t="shared" si="271"/>
        <v>-2076405.9100039999</v>
      </c>
      <c r="E44" s="7">
        <f t="shared" si="271"/>
        <v>371627.09022200003</v>
      </c>
      <c r="F44" s="12"/>
      <c r="G44" s="7">
        <f>SUM(G9:G43)</f>
        <v>83975467.399999991</v>
      </c>
      <c r="H44" s="7">
        <f t="shared" ref="H44:J44" si="272">SUM(H9:H43)</f>
        <v>-215596.69999999992</v>
      </c>
      <c r="I44" s="7">
        <f t="shared" si="272"/>
        <v>-71056627.771061003</v>
      </c>
      <c r="J44" s="7">
        <f t="shared" si="272"/>
        <v>12703242.928939002</v>
      </c>
      <c r="K44" s="12"/>
      <c r="L44" s="7">
        <f>SUM(L9:L43)</f>
        <v>86443695.40022701</v>
      </c>
      <c r="M44" s="7">
        <f t="shared" ref="M44:O44" si="273">SUM(M9:M43)</f>
        <v>-235791.70000099999</v>
      </c>
      <c r="N44" s="7">
        <f t="shared" si="273"/>
        <v>-73133033.681065008</v>
      </c>
      <c r="O44" s="7">
        <f t="shared" si="273"/>
        <v>13074870.019161005</v>
      </c>
      <c r="P44" s="12"/>
      <c r="Q44" s="7">
        <f>SUM(Q9:Q43)</f>
        <v>1307487.0399999996</v>
      </c>
      <c r="R44" s="7">
        <f t="shared" ref="R44:S44" si="274">SUM(R9:R43)</f>
        <v>196123.04</v>
      </c>
      <c r="S44" s="7">
        <f t="shared" si="274"/>
        <v>1111364</v>
      </c>
    </row>
    <row r="45" spans="1:19" ht="15" customHeight="1" thickTop="1" x14ac:dyDescent="0.25"/>
    <row r="46" spans="1:19" ht="15" customHeight="1" x14ac:dyDescent="0.25">
      <c r="A46" s="11" t="s">
        <v>23</v>
      </c>
    </row>
    <row r="47" spans="1:19" ht="15" customHeight="1" x14ac:dyDescent="0.25">
      <c r="A47" s="11" t="s">
        <v>8</v>
      </c>
    </row>
  </sheetData>
  <mergeCells count="2">
    <mergeCell ref="A1:S1"/>
    <mergeCell ref="A7:S7"/>
  </mergeCells>
  <pageMargins left="0.25" right="0.5" top="0.25" bottom="0.25" header="0" footer="0"/>
  <pageSetup paperSize="5" scale="5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S47"/>
  <sheetViews>
    <sheetView zoomScaleNormal="100" workbookViewId="0">
      <pane ySplit="6" topLeftCell="A17" activePane="bottomLeft" state="frozen"/>
      <selection activeCell="A4" sqref="A4:S4"/>
      <selection pane="bottomLeft" activeCell="A44" sqref="A44"/>
    </sheetView>
  </sheetViews>
  <sheetFormatPr defaultColWidth="10.7109375" defaultRowHeight="15" customHeight="1" x14ac:dyDescent="0.25"/>
  <cols>
    <col min="1" max="1" width="10.85546875" style="2" bestFit="1" customWidth="1"/>
    <col min="2" max="2" width="16.7109375" style="1" customWidth="1"/>
    <col min="3" max="3" width="13.7109375" style="1" customWidth="1"/>
    <col min="4" max="4" width="16.7109375" style="1" customWidth="1"/>
    <col min="5" max="5" width="15.7109375" style="1" customWidth="1"/>
    <col min="6" max="6" width="4.7109375" style="1" customWidth="1"/>
    <col min="7" max="7" width="16.7109375" style="1" customWidth="1"/>
    <col min="8" max="8" width="15" style="1" bestFit="1" customWidth="1"/>
    <col min="9" max="9" width="17.7109375" style="1" customWidth="1"/>
    <col min="10" max="10" width="16.5703125" style="1" customWidth="1"/>
    <col min="11" max="11" width="4.7109375" style="1" customWidth="1"/>
    <col min="12" max="12" width="16.7109375" style="1" customWidth="1"/>
    <col min="13" max="13" width="15.7109375" style="1" customWidth="1"/>
    <col min="14" max="14" width="17.7109375" style="1" customWidth="1"/>
    <col min="15" max="15" width="15.7109375" style="1" customWidth="1"/>
    <col min="16" max="16" width="4.7109375" style="1" customWidth="1"/>
    <col min="17" max="19" width="14.7109375" style="1" customWidth="1"/>
    <col min="20" max="16384" width="10.7109375" style="1"/>
  </cols>
  <sheetData>
    <row r="1" spans="1:19" ht="15" customHeight="1" x14ac:dyDescent="0.25">
      <c r="A1" s="23" t="s">
        <v>10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</row>
    <row r="2" spans="1:19" ht="15" customHeight="1" x14ac:dyDescent="0.2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</row>
    <row r="3" spans="1:19" customFormat="1" ht="25.5" x14ac:dyDescent="0.2">
      <c r="A3" s="3"/>
      <c r="B3" s="5" t="s">
        <v>12</v>
      </c>
      <c r="C3" s="4" t="s">
        <v>13</v>
      </c>
      <c r="D3" s="5" t="s">
        <v>14</v>
      </c>
      <c r="E3" s="5" t="s">
        <v>15</v>
      </c>
      <c r="F3" s="13"/>
      <c r="G3" s="5" t="s">
        <v>16</v>
      </c>
      <c r="H3" s="4" t="s">
        <v>17</v>
      </c>
      <c r="I3" s="5" t="s">
        <v>18</v>
      </c>
      <c r="J3" s="5" t="s">
        <v>19</v>
      </c>
      <c r="K3" s="13"/>
      <c r="L3" s="5" t="s">
        <v>20</v>
      </c>
      <c r="M3" s="4" t="s">
        <v>21</v>
      </c>
      <c r="N3" s="5" t="s">
        <v>22</v>
      </c>
      <c r="O3" s="5" t="s">
        <v>4</v>
      </c>
      <c r="P3" s="13"/>
      <c r="Q3" s="5" t="s">
        <v>5</v>
      </c>
      <c r="R3" s="5" t="s">
        <v>6</v>
      </c>
      <c r="S3" s="5" t="s">
        <v>7</v>
      </c>
    </row>
    <row r="5" spans="1:19" ht="15" customHeight="1" x14ac:dyDescent="0.25">
      <c r="A5" s="20" t="s">
        <v>24</v>
      </c>
      <c r="B5" s="6">
        <v>23921848.629999995</v>
      </c>
      <c r="C5" s="6">
        <v>-15915.64</v>
      </c>
      <c r="D5" s="6">
        <v>-21402397.502</v>
      </c>
      <c r="E5" s="6">
        <v>2503535.4880000004</v>
      </c>
      <c r="F5" s="12"/>
      <c r="G5" s="16">
        <v>213390942.90999997</v>
      </c>
      <c r="H5" s="16">
        <v>-555854.16</v>
      </c>
      <c r="I5" s="16">
        <v>-189715631.02999997</v>
      </c>
      <c r="J5" s="16">
        <v>23119457.72000001</v>
      </c>
      <c r="K5" s="12"/>
      <c r="L5" s="6">
        <v>237312791.54000002</v>
      </c>
      <c r="M5" s="6">
        <v>-571769.80000000005</v>
      </c>
      <c r="N5" s="6">
        <v>-211118028.53200001</v>
      </c>
      <c r="O5" s="6">
        <v>25622993.208000008</v>
      </c>
      <c r="P5" s="12"/>
      <c r="Q5" s="6">
        <v>2562299.3699999996</v>
      </c>
      <c r="R5" s="6">
        <v>384344.91999999981</v>
      </c>
      <c r="S5" s="6">
        <v>2177954.4499999997</v>
      </c>
    </row>
    <row r="7" spans="1:19" ht="15" customHeight="1" x14ac:dyDescent="0.25">
      <c r="A7" s="24" t="s">
        <v>25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</row>
    <row r="8" spans="1:19" ht="15" customHeight="1" x14ac:dyDescent="0.25">
      <c r="A8" s="17"/>
      <c r="B8" s="6"/>
      <c r="C8" s="6"/>
      <c r="D8" s="6"/>
      <c r="E8" s="6"/>
      <c r="F8" s="12"/>
      <c r="G8" s="6"/>
      <c r="H8" s="6"/>
      <c r="I8" s="6"/>
      <c r="J8" s="6"/>
      <c r="K8" s="12"/>
      <c r="L8" s="6"/>
      <c r="M8" s="6"/>
      <c r="N8" s="6"/>
      <c r="O8" s="6"/>
      <c r="P8" s="6"/>
      <c r="Q8" s="6"/>
      <c r="R8" s="6"/>
      <c r="S8" s="6"/>
    </row>
    <row r="9" spans="1:19" ht="15" customHeight="1" x14ac:dyDescent="0.25">
      <c r="A9" s="19" t="str">
        <f>Mountaineer!A9</f>
        <v>7/5/2025 *</v>
      </c>
      <c r="B9" s="6">
        <v>124615.23000000001</v>
      </c>
      <c r="C9" s="6">
        <v>0</v>
      </c>
      <c r="D9" s="6">
        <v>-154820.35</v>
      </c>
      <c r="E9" s="6">
        <f t="shared" ref="E9" si="0">SUM(B9:D9)</f>
        <v>-30205.119999999995</v>
      </c>
      <c r="F9" s="12"/>
      <c r="G9" s="6">
        <v>1596823.68</v>
      </c>
      <c r="H9" s="6">
        <v>-6398.9699999999993</v>
      </c>
      <c r="I9" s="6">
        <v>-1300295.9200000002</v>
      </c>
      <c r="J9" s="6">
        <f t="shared" ref="J9" si="1">SUM(G9:I9)</f>
        <v>290128.7899999998</v>
      </c>
      <c r="K9" s="12"/>
      <c r="L9" s="6">
        <f t="shared" ref="L9:O9" si="2">B9+G9</f>
        <v>1721438.91</v>
      </c>
      <c r="M9" s="6">
        <f t="shared" si="2"/>
        <v>-6398.9699999999993</v>
      </c>
      <c r="N9" s="6">
        <f t="shared" si="2"/>
        <v>-1455116.2700000003</v>
      </c>
      <c r="O9" s="6">
        <f t="shared" si="2"/>
        <v>259923.66999999981</v>
      </c>
      <c r="P9" s="6"/>
      <c r="Q9" s="6">
        <f>ROUND(O9*0.1,2)</f>
        <v>25992.37</v>
      </c>
      <c r="R9" s="6">
        <f t="shared" ref="R9" si="3">ROUND(Q9*0.15,2)</f>
        <v>3898.86</v>
      </c>
      <c r="S9" s="6">
        <f t="shared" ref="S9" si="4">ROUND(Q9*0.85,2)</f>
        <v>22093.51</v>
      </c>
    </row>
    <row r="10" spans="1:19" ht="15" customHeight="1" x14ac:dyDescent="0.25">
      <c r="A10" s="19">
        <f>Mountaineer!A10</f>
        <v>45850</v>
      </c>
      <c r="B10" s="6">
        <v>185677.01</v>
      </c>
      <c r="C10" s="6">
        <v>0</v>
      </c>
      <c r="D10" s="6">
        <v>-154691.59999999998</v>
      </c>
      <c r="E10" s="6">
        <f t="shared" ref="E10" si="5">SUM(B10:D10)</f>
        <v>30985.410000000033</v>
      </c>
      <c r="F10" s="12"/>
      <c r="G10" s="6">
        <v>2260777.4900000002</v>
      </c>
      <c r="H10" s="6">
        <v>-16531.53</v>
      </c>
      <c r="I10" s="6">
        <v>-1895287.1400000001</v>
      </c>
      <c r="J10" s="6">
        <f t="shared" ref="J10" si="6">SUM(G10:I10)</f>
        <v>348958.8200000003</v>
      </c>
      <c r="K10" s="12"/>
      <c r="L10" s="6">
        <f t="shared" ref="L10" si="7">B10+G10</f>
        <v>2446454.5</v>
      </c>
      <c r="M10" s="6">
        <f t="shared" ref="M10" si="8">C10+H10</f>
        <v>-16531.53</v>
      </c>
      <c r="N10" s="6">
        <f t="shared" ref="N10" si="9">D10+I10</f>
        <v>-2049978.7400000002</v>
      </c>
      <c r="O10" s="6">
        <f t="shared" ref="O10" si="10">E10+J10</f>
        <v>379944.23000000033</v>
      </c>
      <c r="P10" s="6"/>
      <c r="Q10" s="6">
        <f>ROUND(O10*0.1,2)</f>
        <v>37994.42</v>
      </c>
      <c r="R10" s="6">
        <f t="shared" ref="R10" si="11">ROUND(Q10*0.15,2)</f>
        <v>5699.16</v>
      </c>
      <c r="S10" s="6">
        <f t="shared" ref="S10" si="12">ROUND(Q10*0.85,2)</f>
        <v>32295.26</v>
      </c>
    </row>
    <row r="11" spans="1:19" ht="15" customHeight="1" x14ac:dyDescent="0.25">
      <c r="A11" s="19">
        <f t="shared" ref="A11:A42" si="13">A10+7</f>
        <v>45857</v>
      </c>
      <c r="B11" s="6">
        <v>153274.22</v>
      </c>
      <c r="C11" s="6">
        <v>0</v>
      </c>
      <c r="D11" s="6">
        <v>-141900.13</v>
      </c>
      <c r="E11" s="6">
        <f t="shared" ref="E11" si="14">SUM(B11:D11)</f>
        <v>11374.089999999997</v>
      </c>
      <c r="F11" s="12"/>
      <c r="G11" s="6">
        <v>2391944.2999999998</v>
      </c>
      <c r="H11" s="6">
        <v>-7118.2500000000018</v>
      </c>
      <c r="I11" s="6">
        <v>-1915446.81</v>
      </c>
      <c r="J11" s="6">
        <f t="shared" ref="J11" si="15">SUM(G11:I11)</f>
        <v>469379.23999999976</v>
      </c>
      <c r="K11" s="12"/>
      <c r="L11" s="6">
        <f t="shared" ref="L11" si="16">B11+G11</f>
        <v>2545218.52</v>
      </c>
      <c r="M11" s="6">
        <f t="shared" ref="M11" si="17">C11+H11</f>
        <v>-7118.2500000000018</v>
      </c>
      <c r="N11" s="6">
        <f t="shared" ref="N11" si="18">D11+I11</f>
        <v>-2057346.94</v>
      </c>
      <c r="O11" s="6">
        <f t="shared" ref="O11" si="19">E11+J11</f>
        <v>480753.32999999973</v>
      </c>
      <c r="P11" s="6"/>
      <c r="Q11" s="6">
        <f>ROUND(O11*0.1,2)</f>
        <v>48075.33</v>
      </c>
      <c r="R11" s="6">
        <f t="shared" ref="R11" si="20">ROUND(Q11*0.15,2)</f>
        <v>7211.3</v>
      </c>
      <c r="S11" s="6">
        <f t="shared" ref="S11" si="21">ROUND(Q11*0.85,2)</f>
        <v>40864.03</v>
      </c>
    </row>
    <row r="12" spans="1:19" ht="15" customHeight="1" x14ac:dyDescent="0.25">
      <c r="A12" s="19">
        <f t="shared" si="13"/>
        <v>45864</v>
      </c>
      <c r="B12" s="6">
        <v>131489.64300000001</v>
      </c>
      <c r="C12" s="6">
        <v>0</v>
      </c>
      <c r="D12" s="6">
        <v>-134003.57</v>
      </c>
      <c r="E12" s="6">
        <f t="shared" ref="E12" si="22">SUM(B12:D12)</f>
        <v>-2513.926999999996</v>
      </c>
      <c r="F12" s="12"/>
      <c r="G12" s="6">
        <v>2053897.6199999999</v>
      </c>
      <c r="H12" s="6">
        <v>-9383.1299999999992</v>
      </c>
      <c r="I12" s="6">
        <v>-1716788.2</v>
      </c>
      <c r="J12" s="6">
        <f t="shared" ref="J12" si="23">SUM(G12:I12)</f>
        <v>327726.29000000004</v>
      </c>
      <c r="K12" s="12"/>
      <c r="L12" s="6">
        <f t="shared" ref="L12" si="24">B12+G12</f>
        <v>2185387.2629999998</v>
      </c>
      <c r="M12" s="6">
        <f t="shared" ref="M12" si="25">C12+H12</f>
        <v>-9383.1299999999992</v>
      </c>
      <c r="N12" s="6">
        <f t="shared" ref="N12" si="26">D12+I12</f>
        <v>-1850791.77</v>
      </c>
      <c r="O12" s="6">
        <f t="shared" ref="O12" si="27">E12+J12</f>
        <v>325212.36300000001</v>
      </c>
      <c r="P12" s="6"/>
      <c r="Q12" s="6">
        <f>ROUND(O12*0.1,2)</f>
        <v>32521.24</v>
      </c>
      <c r="R12" s="6">
        <f t="shared" ref="R12" si="28">ROUND(Q12*0.15,2)</f>
        <v>4878.1899999999996</v>
      </c>
      <c r="S12" s="6">
        <f t="shared" ref="S12" si="29">ROUND(Q12*0.85,2)</f>
        <v>27643.05</v>
      </c>
    </row>
    <row r="13" spans="1:19" ht="15" customHeight="1" x14ac:dyDescent="0.25">
      <c r="A13" s="19">
        <f t="shared" si="13"/>
        <v>45871</v>
      </c>
      <c r="B13" s="6">
        <v>195975.19</v>
      </c>
      <c r="C13" s="6">
        <v>0</v>
      </c>
      <c r="D13" s="6">
        <v>-142188.29999999999</v>
      </c>
      <c r="E13" s="6">
        <f t="shared" ref="E13" si="30">SUM(B13:D13)</f>
        <v>53786.890000000014</v>
      </c>
      <c r="F13" s="12"/>
      <c r="G13" s="6">
        <v>2612393.66</v>
      </c>
      <c r="H13" s="6">
        <v>-6841.6500000000005</v>
      </c>
      <c r="I13" s="6">
        <v>-2359144.3000000003</v>
      </c>
      <c r="J13" s="6">
        <f t="shared" ref="J13" si="31">SUM(G13:I13)</f>
        <v>246407.70999999996</v>
      </c>
      <c r="K13" s="12"/>
      <c r="L13" s="6">
        <f t="shared" ref="L13" si="32">B13+G13</f>
        <v>2808368.85</v>
      </c>
      <c r="M13" s="6">
        <f t="shared" ref="M13" si="33">C13+H13</f>
        <v>-6841.6500000000005</v>
      </c>
      <c r="N13" s="6">
        <f t="shared" ref="N13" si="34">D13+I13</f>
        <v>-2501332.6</v>
      </c>
      <c r="O13" s="6">
        <f t="shared" ref="O13" si="35">E13+J13</f>
        <v>300194.59999999998</v>
      </c>
      <c r="P13" s="6"/>
      <c r="Q13" s="6">
        <f>ROUND(O13*0.1,2)+0.01</f>
        <v>30019.469999999998</v>
      </c>
      <c r="R13" s="6">
        <f t="shared" ref="R13" si="36">ROUND(Q13*0.15,2)</f>
        <v>4502.92</v>
      </c>
      <c r="S13" s="6">
        <f t="shared" ref="S13" si="37">ROUND(Q13*0.85,2)</f>
        <v>25516.55</v>
      </c>
    </row>
    <row r="14" spans="1:19" ht="15" customHeight="1" x14ac:dyDescent="0.25">
      <c r="A14" s="19">
        <f t="shared" si="13"/>
        <v>45878</v>
      </c>
      <c r="B14" s="6">
        <v>183314.79</v>
      </c>
      <c r="C14" s="6">
        <v>-15</v>
      </c>
      <c r="D14" s="6">
        <v>-134382.52000000002</v>
      </c>
      <c r="E14" s="6">
        <f t="shared" ref="E14" si="38">SUM(B14:D14)</f>
        <v>48917.26999999999</v>
      </c>
      <c r="F14" s="12"/>
      <c r="G14" s="6">
        <v>1972351.94</v>
      </c>
      <c r="H14" s="6">
        <v>-6307.9900000000007</v>
      </c>
      <c r="I14" s="6">
        <v>-1747852.26</v>
      </c>
      <c r="J14" s="6">
        <f t="shared" ref="J14" si="39">SUM(G14:I14)</f>
        <v>218191.68999999994</v>
      </c>
      <c r="K14" s="12"/>
      <c r="L14" s="6">
        <f t="shared" ref="L14" si="40">B14+G14</f>
        <v>2155666.73</v>
      </c>
      <c r="M14" s="6">
        <f t="shared" ref="M14" si="41">C14+H14</f>
        <v>-6322.9900000000007</v>
      </c>
      <c r="N14" s="6">
        <f t="shared" ref="N14" si="42">D14+I14</f>
        <v>-1882234.78</v>
      </c>
      <c r="O14" s="6">
        <f t="shared" ref="O14" si="43">E14+J14</f>
        <v>267108.95999999996</v>
      </c>
      <c r="P14" s="6"/>
      <c r="Q14" s="6">
        <f>ROUND(O14*0.1,2)</f>
        <v>26710.9</v>
      </c>
      <c r="R14" s="6">
        <f t="shared" ref="R14" si="44">ROUND(Q14*0.15,2)</f>
        <v>4006.64</v>
      </c>
      <c r="S14" s="6">
        <f>ROUND(Q14*0.85,2)-0.01</f>
        <v>22704.260000000002</v>
      </c>
    </row>
    <row r="15" spans="1:19" ht="15" customHeight="1" x14ac:dyDescent="0.25">
      <c r="A15" s="19">
        <f t="shared" si="13"/>
        <v>45885</v>
      </c>
      <c r="B15" s="6">
        <v>225765.86</v>
      </c>
      <c r="C15" s="6">
        <v>0</v>
      </c>
      <c r="D15" s="6">
        <v>-200160.65</v>
      </c>
      <c r="E15" s="6">
        <f t="shared" ref="E15" si="45">SUM(B15:D15)</f>
        <v>25605.209999999992</v>
      </c>
      <c r="F15" s="12"/>
      <c r="G15" s="6">
        <v>2235784.17</v>
      </c>
      <c r="H15" s="6">
        <v>-10731.42</v>
      </c>
      <c r="I15" s="6">
        <v>-1847776.3900000004</v>
      </c>
      <c r="J15" s="6">
        <f t="shared" ref="J15" si="46">SUM(G15:I15)</f>
        <v>377276.35999999964</v>
      </c>
      <c r="K15" s="12"/>
      <c r="L15" s="6">
        <f t="shared" ref="L15" si="47">B15+G15</f>
        <v>2461550.0299999998</v>
      </c>
      <c r="M15" s="6">
        <f t="shared" ref="M15" si="48">C15+H15</f>
        <v>-10731.42</v>
      </c>
      <c r="N15" s="6">
        <f t="shared" ref="N15" si="49">D15+I15</f>
        <v>-2047937.0400000003</v>
      </c>
      <c r="O15" s="6">
        <f t="shared" ref="O15" si="50">E15+J15</f>
        <v>402881.5699999996</v>
      </c>
      <c r="P15" s="6"/>
      <c r="Q15" s="6">
        <f>ROUND(O15*0.1,2)</f>
        <v>40288.160000000003</v>
      </c>
      <c r="R15" s="6">
        <f t="shared" ref="R15" si="51">ROUND(Q15*0.15,2)</f>
        <v>6043.22</v>
      </c>
      <c r="S15" s="6">
        <f t="shared" ref="S15:S20" si="52">ROUND(Q15*0.85,2)</f>
        <v>34244.94</v>
      </c>
    </row>
    <row r="16" spans="1:19" ht="15" customHeight="1" x14ac:dyDescent="0.25">
      <c r="A16" s="19">
        <f t="shared" si="13"/>
        <v>45892</v>
      </c>
      <c r="B16" s="6">
        <v>261440.36</v>
      </c>
      <c r="C16" s="6">
        <v>0</v>
      </c>
      <c r="D16" s="6">
        <v>-194298.06</v>
      </c>
      <c r="E16" s="6">
        <f t="shared" ref="E16" si="53">SUM(B16:D16)</f>
        <v>67142.299999999988</v>
      </c>
      <c r="F16" s="12"/>
      <c r="G16" s="6">
        <v>2596143.2599999998</v>
      </c>
      <c r="H16" s="6">
        <v>-13394.630000000001</v>
      </c>
      <c r="I16" s="6">
        <v>-2212274.96</v>
      </c>
      <c r="J16" s="6">
        <f t="shared" ref="J16" si="54">SUM(G16:I16)</f>
        <v>370473.66999999993</v>
      </c>
      <c r="K16" s="12"/>
      <c r="L16" s="6">
        <f t="shared" ref="L16" si="55">B16+G16</f>
        <v>2857583.6199999996</v>
      </c>
      <c r="M16" s="6">
        <f t="shared" ref="M16" si="56">C16+H16</f>
        <v>-13394.630000000001</v>
      </c>
      <c r="N16" s="6">
        <f t="shared" ref="N16" si="57">D16+I16</f>
        <v>-2406573.02</v>
      </c>
      <c r="O16" s="6">
        <f t="shared" ref="O16" si="58">E16+J16</f>
        <v>437615.96999999991</v>
      </c>
      <c r="P16" s="6"/>
      <c r="Q16" s="6">
        <f>ROUND(O16*0.1,2)</f>
        <v>43761.599999999999</v>
      </c>
      <c r="R16" s="6">
        <f t="shared" ref="R16" si="59">ROUND(Q16*0.15,2)</f>
        <v>6564.24</v>
      </c>
      <c r="S16" s="6">
        <f t="shared" si="52"/>
        <v>37197.360000000001</v>
      </c>
    </row>
    <row r="17" spans="1:19" ht="15" customHeight="1" x14ac:dyDescent="0.25">
      <c r="A17" s="19">
        <f t="shared" si="13"/>
        <v>45899</v>
      </c>
      <c r="B17" s="6">
        <v>390504.86</v>
      </c>
      <c r="C17" s="6">
        <v>0</v>
      </c>
      <c r="D17" s="6">
        <v>-178116.19</v>
      </c>
      <c r="E17" s="6">
        <f t="shared" ref="E17" si="60">SUM(B17:D17)</f>
        <v>212388.66999999998</v>
      </c>
      <c r="F17" s="12"/>
      <c r="G17" s="6">
        <v>3699506.3699999996</v>
      </c>
      <c r="H17" s="6">
        <v>-11712.87</v>
      </c>
      <c r="I17" s="6">
        <v>-2998597.73</v>
      </c>
      <c r="J17" s="6">
        <f t="shared" ref="J17" si="61">SUM(G17:I17)</f>
        <v>689195.76999999955</v>
      </c>
      <c r="K17" s="12"/>
      <c r="L17" s="6">
        <f t="shared" ref="L17" si="62">B17+G17</f>
        <v>4090011.2299999995</v>
      </c>
      <c r="M17" s="6">
        <f t="shared" ref="M17" si="63">C17+H17</f>
        <v>-11712.87</v>
      </c>
      <c r="N17" s="6">
        <f t="shared" ref="N17" si="64">D17+I17</f>
        <v>-3176713.92</v>
      </c>
      <c r="O17" s="6">
        <f t="shared" ref="O17" si="65">E17+J17</f>
        <v>901584.43999999948</v>
      </c>
      <c r="P17" s="6"/>
      <c r="Q17" s="6">
        <f>ROUND(O17*0.1,2)</f>
        <v>90158.44</v>
      </c>
      <c r="R17" s="6">
        <f t="shared" ref="R17" si="66">ROUND(Q17*0.15,2)</f>
        <v>13523.77</v>
      </c>
      <c r="S17" s="6">
        <f t="shared" si="52"/>
        <v>76634.67</v>
      </c>
    </row>
    <row r="18" spans="1:19" ht="15" customHeight="1" x14ac:dyDescent="0.25">
      <c r="A18" s="19">
        <f t="shared" si="13"/>
        <v>45906</v>
      </c>
      <c r="B18" s="6">
        <v>497464.32999999996</v>
      </c>
      <c r="C18" s="6">
        <v>-20</v>
      </c>
      <c r="D18" s="6">
        <v>-298923.07</v>
      </c>
      <c r="E18" s="6">
        <f t="shared" ref="E18" si="67">SUM(B18:D18)</f>
        <v>198521.25999999995</v>
      </c>
      <c r="F18" s="12"/>
      <c r="G18" s="6">
        <v>4618295.2300000004</v>
      </c>
      <c r="H18" s="6">
        <v>-9836.18</v>
      </c>
      <c r="I18" s="6">
        <v>-3575422.14</v>
      </c>
      <c r="J18" s="6">
        <f t="shared" ref="J18" si="68">SUM(G18:I18)</f>
        <v>1033036.9100000006</v>
      </c>
      <c r="K18" s="12"/>
      <c r="L18" s="6">
        <f t="shared" ref="L18" si="69">B18+G18</f>
        <v>5115759.5600000005</v>
      </c>
      <c r="M18" s="6">
        <f t="shared" ref="M18" si="70">C18+H18</f>
        <v>-9856.18</v>
      </c>
      <c r="N18" s="6">
        <f t="shared" ref="N18" si="71">D18+I18</f>
        <v>-3874345.21</v>
      </c>
      <c r="O18" s="6">
        <f t="shared" ref="O18" si="72">E18+J18</f>
        <v>1231558.1700000006</v>
      </c>
      <c r="P18" s="6"/>
      <c r="Q18" s="6">
        <f>ROUND(O18*0.1,2)+0.01</f>
        <v>123155.83</v>
      </c>
      <c r="R18" s="6">
        <f t="shared" ref="R18" si="73">ROUND(Q18*0.15,2)</f>
        <v>18473.37</v>
      </c>
      <c r="S18" s="6">
        <f t="shared" si="52"/>
        <v>104682.46</v>
      </c>
    </row>
    <row r="19" spans="1:19" ht="15" customHeight="1" x14ac:dyDescent="0.25">
      <c r="A19" s="19">
        <f t="shared" si="13"/>
        <v>45913</v>
      </c>
      <c r="B19" s="6">
        <v>511846.42999999993</v>
      </c>
      <c r="C19" s="6">
        <v>-420</v>
      </c>
      <c r="D19" s="6">
        <v>-488521.14000000007</v>
      </c>
      <c r="E19" s="6">
        <f t="shared" ref="E19" si="74">SUM(B19:D19)</f>
        <v>22905.289999999863</v>
      </c>
      <c r="F19" s="12"/>
      <c r="G19" s="6">
        <v>5046568.05</v>
      </c>
      <c r="H19" s="6">
        <v>-8961.44</v>
      </c>
      <c r="I19" s="6">
        <v>-5021145.7300000004</v>
      </c>
      <c r="J19" s="6">
        <f t="shared" ref="J19" si="75">SUM(G19:I19)</f>
        <v>16460.879999998957</v>
      </c>
      <c r="K19" s="12"/>
      <c r="L19" s="6">
        <f t="shared" ref="L19" si="76">B19+G19</f>
        <v>5558414.4799999995</v>
      </c>
      <c r="M19" s="6">
        <f t="shared" ref="M19" si="77">C19+H19</f>
        <v>-9381.44</v>
      </c>
      <c r="N19" s="6">
        <f t="shared" ref="N19" si="78">D19+I19</f>
        <v>-5509666.8700000001</v>
      </c>
      <c r="O19" s="6">
        <f t="shared" ref="O19" si="79">E19+J19</f>
        <v>39366.16999999882</v>
      </c>
      <c r="P19" s="6"/>
      <c r="Q19" s="6">
        <f>ROUND(O19*0.1,2)+0.01</f>
        <v>3936.63</v>
      </c>
      <c r="R19" s="6">
        <f t="shared" ref="R19" si="80">ROUND(Q19*0.15,2)</f>
        <v>590.49</v>
      </c>
      <c r="S19" s="6">
        <f t="shared" si="52"/>
        <v>3346.14</v>
      </c>
    </row>
    <row r="20" spans="1:19" ht="15" customHeight="1" x14ac:dyDescent="0.25">
      <c r="A20" s="19">
        <f t="shared" si="13"/>
        <v>45920</v>
      </c>
      <c r="B20" s="6">
        <v>495025.71</v>
      </c>
      <c r="C20" s="6">
        <v>-5010</v>
      </c>
      <c r="D20" s="6">
        <v>-570870.57999999996</v>
      </c>
      <c r="E20" s="6">
        <f t="shared" ref="E20" si="81">SUM(B20:D20)</f>
        <v>-80854.869999999937</v>
      </c>
      <c r="F20" s="12"/>
      <c r="G20" s="6">
        <v>4670785.62</v>
      </c>
      <c r="H20" s="6">
        <v>-9287.7000000000007</v>
      </c>
      <c r="I20" s="6">
        <v>-4331445.08</v>
      </c>
      <c r="J20" s="6">
        <f t="shared" ref="J20" si="82">SUM(G20:I20)</f>
        <v>330052.83999999985</v>
      </c>
      <c r="K20" s="12"/>
      <c r="L20" s="6">
        <f t="shared" ref="L20" si="83">B20+G20</f>
        <v>5165811.33</v>
      </c>
      <c r="M20" s="6">
        <f t="shared" ref="M20" si="84">C20+H20</f>
        <v>-14297.7</v>
      </c>
      <c r="N20" s="6">
        <f t="shared" ref="N20" si="85">D20+I20</f>
        <v>-4902315.66</v>
      </c>
      <c r="O20" s="6">
        <f t="shared" ref="O20" si="86">E20+J20</f>
        <v>249197.96999999991</v>
      </c>
      <c r="P20" s="6"/>
      <c r="Q20" s="6">
        <f>ROUND(O20*0.1,2)-0.02</f>
        <v>24919.78</v>
      </c>
      <c r="R20" s="6">
        <f t="shared" ref="R20" si="87">ROUND(Q20*0.15,2)</f>
        <v>3737.97</v>
      </c>
      <c r="S20" s="6">
        <f t="shared" si="52"/>
        <v>21181.81</v>
      </c>
    </row>
    <row r="21" spans="1:19" ht="15" customHeight="1" x14ac:dyDescent="0.25">
      <c r="A21" s="19">
        <f t="shared" si="13"/>
        <v>45927</v>
      </c>
      <c r="B21" s="6">
        <v>585026.72</v>
      </c>
      <c r="C21" s="6">
        <v>-100</v>
      </c>
      <c r="D21" s="6">
        <v>-472300.99</v>
      </c>
      <c r="E21" s="6">
        <f t="shared" ref="E21" si="88">SUM(B21:D21)</f>
        <v>112625.72999999998</v>
      </c>
      <c r="F21" s="12"/>
      <c r="G21" s="6">
        <v>5056590.05</v>
      </c>
      <c r="H21" s="6">
        <v>-7209.619999999999</v>
      </c>
      <c r="I21" s="6">
        <v>-3839970.73</v>
      </c>
      <c r="J21" s="6">
        <f t="shared" ref="J21" si="89">SUM(G21:I21)</f>
        <v>1209409.6999999997</v>
      </c>
      <c r="K21" s="12"/>
      <c r="L21" s="6">
        <f t="shared" ref="L21" si="90">B21+G21</f>
        <v>5641616.7699999996</v>
      </c>
      <c r="M21" s="6">
        <f t="shared" ref="M21" si="91">C21+H21</f>
        <v>-7309.619999999999</v>
      </c>
      <c r="N21" s="6">
        <f t="shared" ref="N21" si="92">D21+I21</f>
        <v>-4312271.72</v>
      </c>
      <c r="O21" s="6">
        <f t="shared" ref="O21" si="93">E21+J21</f>
        <v>1322035.4299999997</v>
      </c>
      <c r="P21" s="6"/>
      <c r="Q21" s="6">
        <f>ROUND(O21*0.1,2)</f>
        <v>132203.54</v>
      </c>
      <c r="R21" s="6">
        <f t="shared" ref="R21" si="94">ROUND(Q21*0.15,2)</f>
        <v>19830.53</v>
      </c>
      <c r="S21" s="6">
        <f t="shared" ref="S21" si="95">ROUND(Q21*0.85,2)</f>
        <v>112373.01</v>
      </c>
    </row>
    <row r="22" spans="1:19" ht="15" customHeight="1" x14ac:dyDescent="0.25">
      <c r="A22" s="19">
        <f t="shared" si="13"/>
        <v>45934</v>
      </c>
      <c r="B22" s="6">
        <v>433999.86</v>
      </c>
      <c r="C22" s="6">
        <v>0</v>
      </c>
      <c r="D22" s="6">
        <v>-383754.31000000006</v>
      </c>
      <c r="E22" s="6">
        <f t="shared" ref="E22" si="96">SUM(B22:D22)</f>
        <v>50245.54999999993</v>
      </c>
      <c r="F22" s="12"/>
      <c r="G22" s="6">
        <v>5306946.79</v>
      </c>
      <c r="H22" s="6">
        <v>-9737.75</v>
      </c>
      <c r="I22" s="6">
        <v>-5251232.4399999995</v>
      </c>
      <c r="J22" s="6">
        <f t="shared" ref="J22" si="97">SUM(G22:I22)</f>
        <v>45976.600000000559</v>
      </c>
      <c r="K22" s="12"/>
      <c r="L22" s="6">
        <f t="shared" ref="L22" si="98">B22+G22</f>
        <v>5740946.6500000004</v>
      </c>
      <c r="M22" s="6">
        <f t="shared" ref="M22" si="99">C22+H22</f>
        <v>-9737.75</v>
      </c>
      <c r="N22" s="6">
        <f t="shared" ref="N22" si="100">D22+I22</f>
        <v>-5634986.75</v>
      </c>
      <c r="O22" s="6">
        <f t="shared" ref="O22" si="101">E22+J22</f>
        <v>96222.150000000489</v>
      </c>
      <c r="P22" s="6"/>
      <c r="Q22" s="6">
        <f>ROUND(O22*0.1,2)</f>
        <v>9622.2199999999993</v>
      </c>
      <c r="R22" s="6">
        <f t="shared" ref="R22" si="102">ROUND(Q22*0.15,2)</f>
        <v>1443.33</v>
      </c>
      <c r="S22" s="6">
        <f t="shared" ref="S22" si="103">ROUND(Q22*0.85,2)</f>
        <v>8178.89</v>
      </c>
    </row>
    <row r="23" spans="1:19" ht="15" customHeight="1" x14ac:dyDescent="0.25">
      <c r="A23" s="19">
        <f t="shared" si="13"/>
        <v>45941</v>
      </c>
      <c r="B23" s="6">
        <v>438208.51</v>
      </c>
      <c r="C23" s="6">
        <v>-10</v>
      </c>
      <c r="D23" s="6">
        <v>-367355.52999999997</v>
      </c>
      <c r="E23" s="6">
        <f t="shared" ref="E23" si="104">SUM(B23:D23)</f>
        <v>70842.98000000004</v>
      </c>
      <c r="F23" s="12"/>
      <c r="G23" s="6">
        <v>5025718.59</v>
      </c>
      <c r="H23" s="6">
        <v>-8019.24</v>
      </c>
      <c r="I23" s="6">
        <v>-4283117.7899999991</v>
      </c>
      <c r="J23" s="6">
        <f t="shared" ref="J23" si="105">SUM(G23:I23)</f>
        <v>734581.56000000052</v>
      </c>
      <c r="K23" s="12"/>
      <c r="L23" s="6">
        <f t="shared" ref="L23" si="106">B23+G23</f>
        <v>5463927.0999999996</v>
      </c>
      <c r="M23" s="6">
        <f t="shared" ref="M23" si="107">C23+H23</f>
        <v>-8029.24</v>
      </c>
      <c r="N23" s="6">
        <f t="shared" ref="N23" si="108">D23+I23</f>
        <v>-4650473.3199999994</v>
      </c>
      <c r="O23" s="6">
        <f t="shared" ref="O23" si="109">E23+J23</f>
        <v>805424.5400000005</v>
      </c>
      <c r="P23" s="6"/>
      <c r="Q23" s="6">
        <f>ROUND(O23*0.1,2)+0.01</f>
        <v>80542.459999999992</v>
      </c>
      <c r="R23" s="6">
        <f t="shared" ref="R23" si="110">ROUND(Q23*0.15,2)</f>
        <v>12081.37</v>
      </c>
      <c r="S23" s="6">
        <f t="shared" ref="S23" si="111">ROUND(Q23*0.85,2)</f>
        <v>68461.09</v>
      </c>
    </row>
    <row r="24" spans="1:19" ht="15" customHeight="1" x14ac:dyDescent="0.25">
      <c r="A24" s="19">
        <f t="shared" si="13"/>
        <v>45948</v>
      </c>
      <c r="B24" s="6">
        <v>379484.44999999995</v>
      </c>
      <c r="C24" s="6">
        <v>-70</v>
      </c>
      <c r="D24" s="6">
        <v>-364562.24</v>
      </c>
      <c r="E24" s="6">
        <f t="shared" ref="E24" si="112">SUM(B24:D24)</f>
        <v>14852.209999999963</v>
      </c>
      <c r="F24" s="12"/>
      <c r="G24" s="6">
        <v>4982141.58</v>
      </c>
      <c r="H24" s="6">
        <v>-9411.0499999999993</v>
      </c>
      <c r="I24" s="6">
        <v>-4293149.79</v>
      </c>
      <c r="J24" s="6">
        <f t="shared" ref="J24" si="113">SUM(G24:I24)</f>
        <v>679580.74000000022</v>
      </c>
      <c r="K24" s="12"/>
      <c r="L24" s="6">
        <f t="shared" ref="L24" si="114">B24+G24</f>
        <v>5361626.03</v>
      </c>
      <c r="M24" s="6">
        <f t="shared" ref="M24" si="115">C24+H24</f>
        <v>-9481.0499999999993</v>
      </c>
      <c r="N24" s="6">
        <f t="shared" ref="N24" si="116">D24+I24</f>
        <v>-4657712.03</v>
      </c>
      <c r="O24" s="6">
        <f t="shared" ref="O24" si="117">E24+J24</f>
        <v>694432.95000000019</v>
      </c>
      <c r="P24" s="6"/>
      <c r="Q24" s="6">
        <f>ROUND(O24*0.1,2)</f>
        <v>69443.3</v>
      </c>
      <c r="R24" s="6">
        <f t="shared" ref="R24" si="118">ROUND(Q24*0.15,2)</f>
        <v>10416.5</v>
      </c>
      <c r="S24" s="6">
        <f>ROUND(Q24*0.85,2)-0.01</f>
        <v>59026.799999999996</v>
      </c>
    </row>
    <row r="25" spans="1:19" ht="15" customHeight="1" x14ac:dyDescent="0.25">
      <c r="A25" s="19">
        <f t="shared" si="13"/>
        <v>45955</v>
      </c>
      <c r="B25" s="6">
        <v>465137.82</v>
      </c>
      <c r="C25" s="6">
        <v>0</v>
      </c>
      <c r="D25" s="6">
        <v>-504230.59</v>
      </c>
      <c r="E25" s="6">
        <f t="shared" ref="E25" si="119">SUM(B25:D25)</f>
        <v>-39092.770000000019</v>
      </c>
      <c r="F25" s="12"/>
      <c r="G25" s="6">
        <v>5713967.1699999999</v>
      </c>
      <c r="H25" s="6">
        <v>-25761.67</v>
      </c>
      <c r="I25" s="6">
        <v>-5302505.29</v>
      </c>
      <c r="J25" s="6">
        <f t="shared" ref="J25" si="120">SUM(G25:I25)</f>
        <v>385700.20999999996</v>
      </c>
      <c r="K25" s="12"/>
      <c r="L25" s="6">
        <f t="shared" ref="L25" si="121">B25+G25</f>
        <v>6179104.9900000002</v>
      </c>
      <c r="M25" s="6">
        <f t="shared" ref="M25" si="122">C25+H25</f>
        <v>-25761.67</v>
      </c>
      <c r="N25" s="6">
        <f t="shared" ref="N25" si="123">D25+I25</f>
        <v>-5806735.8799999999</v>
      </c>
      <c r="O25" s="6">
        <f t="shared" ref="O25" si="124">E25+J25</f>
        <v>346607.43999999994</v>
      </c>
      <c r="P25" s="6"/>
      <c r="Q25" s="6">
        <f>ROUND(O25*0.1,2)</f>
        <v>34660.74</v>
      </c>
      <c r="R25" s="6">
        <f t="shared" ref="R25" si="125">ROUND(Q25*0.15,2)</f>
        <v>5199.1099999999997</v>
      </c>
      <c r="S25" s="6">
        <f t="shared" ref="S25:S30" si="126">ROUND(Q25*0.85,2)</f>
        <v>29461.63</v>
      </c>
    </row>
    <row r="26" spans="1:19" ht="15" customHeight="1" x14ac:dyDescent="0.25">
      <c r="A26" s="19">
        <f t="shared" si="13"/>
        <v>45962</v>
      </c>
      <c r="B26" s="6">
        <v>552255.37</v>
      </c>
      <c r="C26" s="6">
        <v>-770</v>
      </c>
      <c r="D26" s="6">
        <v>-478205.96</v>
      </c>
      <c r="E26" s="6">
        <f t="shared" ref="E26" si="127">SUM(B26:D26)</f>
        <v>73279.409999999974</v>
      </c>
      <c r="F26" s="12"/>
      <c r="G26" s="6">
        <v>5322476.1500000004</v>
      </c>
      <c r="H26" s="6">
        <v>-10101.620000000001</v>
      </c>
      <c r="I26" s="6">
        <v>-4546612.47</v>
      </c>
      <c r="J26" s="6">
        <f t="shared" ref="J26" si="128">SUM(G26:I26)</f>
        <v>765762.06000000052</v>
      </c>
      <c r="K26" s="12"/>
      <c r="L26" s="6">
        <f t="shared" ref="L26" si="129">B26+G26</f>
        <v>5874731.5200000005</v>
      </c>
      <c r="M26" s="6">
        <f t="shared" ref="M26" si="130">C26+H26</f>
        <v>-10871.62</v>
      </c>
      <c r="N26" s="6">
        <f t="shared" ref="N26" si="131">D26+I26</f>
        <v>-5024818.43</v>
      </c>
      <c r="O26" s="6">
        <f t="shared" ref="O26" si="132">E26+J26</f>
        <v>839041.47000000044</v>
      </c>
      <c r="P26" s="6"/>
      <c r="Q26" s="6">
        <f>ROUND(O26*0.1,2)-0.01</f>
        <v>83904.14</v>
      </c>
      <c r="R26" s="16">
        <f t="shared" ref="R26" si="133">ROUND(Q26*0.15,2)</f>
        <v>12585.62</v>
      </c>
      <c r="S26" s="16">
        <f t="shared" si="126"/>
        <v>71318.52</v>
      </c>
    </row>
    <row r="27" spans="1:19" ht="15" customHeight="1" x14ac:dyDescent="0.25">
      <c r="A27" s="19">
        <f t="shared" si="13"/>
        <v>45969</v>
      </c>
      <c r="B27" s="6">
        <v>505119.53</v>
      </c>
      <c r="C27" s="6">
        <v>-320</v>
      </c>
      <c r="D27" s="6">
        <v>-393903.66</v>
      </c>
      <c r="E27" s="6">
        <f t="shared" ref="E27" si="134">SUM(B27:D27)</f>
        <v>110895.87000000005</v>
      </c>
      <c r="F27" s="12"/>
      <c r="G27" s="6">
        <v>4930716.6500000004</v>
      </c>
      <c r="H27" s="6">
        <v>-5347.86</v>
      </c>
      <c r="I27" s="6">
        <v>-4036625.05</v>
      </c>
      <c r="J27" s="6">
        <f t="shared" ref="J27" si="135">SUM(G27:I27)</f>
        <v>888743.74000000022</v>
      </c>
      <c r="K27" s="12"/>
      <c r="L27" s="6">
        <f t="shared" ref="L27" si="136">B27+G27</f>
        <v>5435836.1800000006</v>
      </c>
      <c r="M27" s="6">
        <f t="shared" ref="M27" si="137">C27+H27</f>
        <v>-5667.86</v>
      </c>
      <c r="N27" s="6">
        <f t="shared" ref="N27" si="138">D27+I27</f>
        <v>-4430528.71</v>
      </c>
      <c r="O27" s="6">
        <f t="shared" ref="O27" si="139">E27+J27</f>
        <v>999639.61000000034</v>
      </c>
      <c r="P27" s="6"/>
      <c r="Q27" s="6">
        <f>ROUND(O27*0.1,2)+0.01</f>
        <v>99963.97</v>
      </c>
      <c r="R27" s="16">
        <f t="shared" ref="R27:R32" si="140">ROUND(Q27*0.15,2)</f>
        <v>14994.6</v>
      </c>
      <c r="S27" s="16">
        <f t="shared" si="126"/>
        <v>84969.37</v>
      </c>
    </row>
    <row r="28" spans="1:19" ht="15" customHeight="1" x14ac:dyDescent="0.25">
      <c r="A28" s="19">
        <f t="shared" si="13"/>
        <v>45976</v>
      </c>
      <c r="B28" s="6">
        <v>477918.59</v>
      </c>
      <c r="C28" s="6">
        <v>0</v>
      </c>
      <c r="D28" s="6">
        <v>-364643.37</v>
      </c>
      <c r="E28" s="6">
        <f t="shared" ref="E28" si="141">SUM(B28:D28)</f>
        <v>113275.22000000003</v>
      </c>
      <c r="F28" s="12"/>
      <c r="G28" s="6">
        <v>4803099.96</v>
      </c>
      <c r="H28" s="6">
        <v>-4788.05</v>
      </c>
      <c r="I28" s="6">
        <v>-4151633.99</v>
      </c>
      <c r="J28" s="6">
        <f t="shared" ref="J28" si="142">SUM(G28:I28)</f>
        <v>646677.91999999993</v>
      </c>
      <c r="K28" s="12"/>
      <c r="L28" s="6">
        <f t="shared" ref="L28" si="143">B28+G28</f>
        <v>5281018.55</v>
      </c>
      <c r="M28" s="6">
        <f t="shared" ref="M28" si="144">C28+H28</f>
        <v>-4788.05</v>
      </c>
      <c r="N28" s="6">
        <f t="shared" ref="N28" si="145">D28+I28</f>
        <v>-4516277.3600000003</v>
      </c>
      <c r="O28" s="6">
        <f t="shared" ref="O28" si="146">E28+J28</f>
        <v>759953.1399999999</v>
      </c>
      <c r="P28" s="6"/>
      <c r="Q28" s="6">
        <f>ROUND(O28*0.1,2)</f>
        <v>75995.31</v>
      </c>
      <c r="R28" s="16">
        <f t="shared" si="140"/>
        <v>11399.3</v>
      </c>
      <c r="S28" s="16">
        <f t="shared" si="126"/>
        <v>64596.01</v>
      </c>
    </row>
    <row r="29" spans="1:19" ht="15" customHeight="1" x14ac:dyDescent="0.25">
      <c r="A29" s="19">
        <f t="shared" si="13"/>
        <v>45983</v>
      </c>
      <c r="B29" s="6">
        <v>435256.7</v>
      </c>
      <c r="C29" s="6">
        <v>-5</v>
      </c>
      <c r="D29" s="6">
        <v>-390881.77</v>
      </c>
      <c r="E29" s="6">
        <f t="shared" ref="E29" si="147">SUM(B29:D29)</f>
        <v>44369.929999999993</v>
      </c>
      <c r="F29" s="12"/>
      <c r="G29" s="6">
        <v>4795301.32</v>
      </c>
      <c r="H29" s="6">
        <v>-7344.23</v>
      </c>
      <c r="I29" s="6">
        <v>-4101081.4</v>
      </c>
      <c r="J29" s="6">
        <f t="shared" ref="J29" si="148">SUM(G29:I29)</f>
        <v>686875.69</v>
      </c>
      <c r="K29" s="12"/>
      <c r="L29" s="6">
        <f t="shared" ref="L29" si="149">B29+G29</f>
        <v>5230558.0200000005</v>
      </c>
      <c r="M29" s="6">
        <f t="shared" ref="M29" si="150">C29+H29</f>
        <v>-7349.23</v>
      </c>
      <c r="N29" s="6">
        <f t="shared" ref="N29" si="151">D29+I29</f>
        <v>-4491963.17</v>
      </c>
      <c r="O29" s="6">
        <f t="shared" ref="O29" si="152">E29+J29</f>
        <v>731245.61999999988</v>
      </c>
      <c r="P29" s="6"/>
      <c r="Q29" s="6">
        <f>ROUND(O29*0.1,2)</f>
        <v>73124.56</v>
      </c>
      <c r="R29" s="16">
        <f t="shared" si="140"/>
        <v>10968.68</v>
      </c>
      <c r="S29" s="16">
        <f t="shared" si="126"/>
        <v>62155.88</v>
      </c>
    </row>
    <row r="30" spans="1:19" ht="15" customHeight="1" x14ac:dyDescent="0.25">
      <c r="A30" s="19">
        <f t="shared" si="13"/>
        <v>45990</v>
      </c>
      <c r="B30" s="6">
        <v>476294.02</v>
      </c>
      <c r="C30" s="6">
        <v>-175</v>
      </c>
      <c r="D30" s="6">
        <v>-482855.35</v>
      </c>
      <c r="E30" s="6">
        <f t="shared" ref="E30" si="153">SUM(B30:D30)</f>
        <v>-6736.3299999999581</v>
      </c>
      <c r="F30" s="12"/>
      <c r="G30" s="6">
        <v>6088862.2800000003</v>
      </c>
      <c r="H30" s="6">
        <v>-5678.85</v>
      </c>
      <c r="I30" s="6">
        <v>-5480988.4199999999</v>
      </c>
      <c r="J30" s="6">
        <f t="shared" ref="J30" si="154">SUM(G30:I30)</f>
        <v>602195.01000000071</v>
      </c>
      <c r="K30" s="12"/>
      <c r="L30" s="6">
        <f t="shared" ref="L30" si="155">B30+G30</f>
        <v>6565156.3000000007</v>
      </c>
      <c r="M30" s="6">
        <f t="shared" ref="M30" si="156">C30+H30</f>
        <v>-5853.85</v>
      </c>
      <c r="N30" s="6">
        <f t="shared" ref="N30" si="157">D30+I30</f>
        <v>-5963843.7699999996</v>
      </c>
      <c r="O30" s="6">
        <f t="shared" ref="O30" si="158">E30+J30</f>
        <v>595458.68000000075</v>
      </c>
      <c r="P30" s="6"/>
      <c r="Q30" s="6">
        <f>ROUND(O30*0.1,2)</f>
        <v>59545.87</v>
      </c>
      <c r="R30" s="16">
        <f t="shared" si="140"/>
        <v>8931.8799999999992</v>
      </c>
      <c r="S30" s="16">
        <f t="shared" si="126"/>
        <v>50613.99</v>
      </c>
    </row>
    <row r="31" spans="1:19" ht="15" customHeight="1" x14ac:dyDescent="0.25">
      <c r="A31" s="19">
        <f t="shared" si="13"/>
        <v>45997</v>
      </c>
      <c r="B31" s="6">
        <v>430794.31</v>
      </c>
      <c r="C31" s="6">
        <v>-5</v>
      </c>
      <c r="D31" s="6">
        <v>-300475.40000000002</v>
      </c>
      <c r="E31" s="6">
        <f t="shared" ref="E31" si="159">SUM(B31:D31)</f>
        <v>130313.90999999997</v>
      </c>
      <c r="F31" s="12"/>
      <c r="G31" s="6">
        <v>4652822.72</v>
      </c>
      <c r="H31" s="6">
        <v>-5657.09</v>
      </c>
      <c r="I31" s="6">
        <v>-3789042.27</v>
      </c>
      <c r="J31" s="6">
        <f t="shared" ref="J31" si="160">SUM(G31:I31)</f>
        <v>858123.35999999987</v>
      </c>
      <c r="K31" s="12"/>
      <c r="L31" s="6">
        <f t="shared" ref="L31" si="161">B31+G31</f>
        <v>5083617.0299999993</v>
      </c>
      <c r="M31" s="6">
        <f t="shared" ref="M31" si="162">C31+H31</f>
        <v>-5662.09</v>
      </c>
      <c r="N31" s="6">
        <f t="shared" ref="N31" si="163">D31+I31</f>
        <v>-4089517.67</v>
      </c>
      <c r="O31" s="6">
        <f t="shared" ref="O31" si="164">E31+J31</f>
        <v>988437.26999999979</v>
      </c>
      <c r="P31" s="6"/>
      <c r="Q31" s="6">
        <f>ROUND(O31*0.1,2)</f>
        <v>98843.73</v>
      </c>
      <c r="R31" s="16">
        <f t="shared" si="140"/>
        <v>14826.56</v>
      </c>
      <c r="S31" s="16">
        <f t="shared" ref="S31" si="165">ROUND(Q31*0.85,2)</f>
        <v>84017.17</v>
      </c>
    </row>
    <row r="32" spans="1:19" ht="15" customHeight="1" x14ac:dyDescent="0.25">
      <c r="A32" s="19">
        <f t="shared" si="13"/>
        <v>46004</v>
      </c>
      <c r="B32" s="6">
        <v>270599.07</v>
      </c>
      <c r="C32" s="6">
        <v>-185</v>
      </c>
      <c r="D32" s="6">
        <v>-246881.28</v>
      </c>
      <c r="E32" s="6">
        <f t="shared" ref="E32" si="166">SUM(B32:D32)</f>
        <v>23532.790000000008</v>
      </c>
      <c r="F32" s="12"/>
      <c r="G32" s="6">
        <v>4236253.1900000004</v>
      </c>
      <c r="H32" s="6">
        <v>-5516.03</v>
      </c>
      <c r="I32" s="6">
        <v>-3768900.65</v>
      </c>
      <c r="J32" s="6">
        <f t="shared" ref="J32" si="167">SUM(G32:I32)</f>
        <v>461836.51000000024</v>
      </c>
      <c r="K32" s="12"/>
      <c r="L32" s="6">
        <f t="shared" ref="L32" si="168">B32+G32</f>
        <v>4506852.2600000007</v>
      </c>
      <c r="M32" s="6">
        <f t="shared" ref="M32" si="169">C32+H32</f>
        <v>-5701.03</v>
      </c>
      <c r="N32" s="6">
        <f t="shared" ref="N32" si="170">D32+I32</f>
        <v>-4015781.9299999997</v>
      </c>
      <c r="O32" s="6">
        <f t="shared" ref="O32" si="171">E32+J32</f>
        <v>485369.30000000028</v>
      </c>
      <c r="P32" s="6"/>
      <c r="Q32" s="6">
        <f>ROUND(O32*0.1,2)</f>
        <v>48536.93</v>
      </c>
      <c r="R32" s="16">
        <f t="shared" si="140"/>
        <v>7280.54</v>
      </c>
      <c r="S32" s="16">
        <f t="shared" ref="S32" si="172">ROUND(Q32*0.85,2)</f>
        <v>41256.39</v>
      </c>
    </row>
    <row r="33" spans="1:19" ht="15" customHeight="1" x14ac:dyDescent="0.25">
      <c r="A33" s="19">
        <f t="shared" si="13"/>
        <v>46011</v>
      </c>
      <c r="B33" s="6">
        <v>476435.01</v>
      </c>
      <c r="C33" s="6">
        <v>0</v>
      </c>
      <c r="D33" s="6">
        <v>-389746.93</v>
      </c>
      <c r="E33" s="6">
        <f t="shared" ref="E33" si="173">SUM(B33:D33)</f>
        <v>86688.080000000016</v>
      </c>
      <c r="F33" s="12"/>
      <c r="G33" s="6">
        <v>5188708.18</v>
      </c>
      <c r="H33" s="6">
        <v>-9183.41</v>
      </c>
      <c r="I33" s="6">
        <v>-4748714.45</v>
      </c>
      <c r="J33" s="6">
        <f t="shared" ref="J33" si="174">SUM(G33:I33)</f>
        <v>430810.31999999937</v>
      </c>
      <c r="K33" s="12"/>
      <c r="L33" s="6">
        <f t="shared" ref="L33" si="175">B33+G33</f>
        <v>5665143.1899999995</v>
      </c>
      <c r="M33" s="6">
        <f t="shared" ref="M33" si="176">C33+H33</f>
        <v>-9183.41</v>
      </c>
      <c r="N33" s="6">
        <f t="shared" ref="N33" si="177">D33+I33</f>
        <v>-5138461.38</v>
      </c>
      <c r="O33" s="6">
        <f t="shared" ref="O33" si="178">E33+J33</f>
        <v>517498.39999999938</v>
      </c>
      <c r="P33" s="6"/>
      <c r="Q33" s="6">
        <f>ROUND(O33*0.1,2)+0.01</f>
        <v>51749.85</v>
      </c>
      <c r="R33" s="16">
        <f t="shared" ref="R33" si="179">ROUND(Q33*0.15,2)</f>
        <v>7762.48</v>
      </c>
      <c r="S33" s="16">
        <f t="shared" ref="S33" si="180">ROUND(Q33*0.85,2)</f>
        <v>43987.37</v>
      </c>
    </row>
    <row r="34" spans="1:19" ht="15" customHeight="1" x14ac:dyDescent="0.25">
      <c r="A34" s="19">
        <f t="shared" si="13"/>
        <v>46018</v>
      </c>
      <c r="B34" s="6">
        <v>322704.58</v>
      </c>
      <c r="C34" s="6">
        <v>-145</v>
      </c>
      <c r="D34" s="6">
        <v>-309608.24</v>
      </c>
      <c r="E34" s="6">
        <f t="shared" ref="E34" si="181">SUM(B34:D34)</f>
        <v>12951.340000000026</v>
      </c>
      <c r="F34" s="12"/>
      <c r="G34" s="6">
        <v>5411341.2699999996</v>
      </c>
      <c r="H34" s="6">
        <v>-6451.92</v>
      </c>
      <c r="I34" s="6">
        <v>-4734748.45</v>
      </c>
      <c r="J34" s="6">
        <f t="shared" ref="J34" si="182">SUM(G34:I34)</f>
        <v>670140.89999999944</v>
      </c>
      <c r="K34" s="12"/>
      <c r="L34" s="6">
        <f t="shared" ref="L34" si="183">B34+G34</f>
        <v>5734045.8499999996</v>
      </c>
      <c r="M34" s="6">
        <f t="shared" ref="M34" si="184">C34+H34</f>
        <v>-6596.92</v>
      </c>
      <c r="N34" s="6">
        <f t="shared" ref="N34" si="185">D34+I34</f>
        <v>-5044356.6900000004</v>
      </c>
      <c r="O34" s="6">
        <f t="shared" ref="O34" si="186">E34+J34</f>
        <v>683092.23999999953</v>
      </c>
      <c r="P34" s="6"/>
      <c r="Q34" s="6">
        <f>ROUND(O34*0.1,2)+0.01</f>
        <v>68309.23</v>
      </c>
      <c r="R34" s="16">
        <f t="shared" ref="R34" si="187">ROUND(Q34*0.15,2)</f>
        <v>10246.379999999999</v>
      </c>
      <c r="S34" s="16">
        <f t="shared" ref="S34" si="188">ROUND(Q34*0.85,2)</f>
        <v>58062.85</v>
      </c>
    </row>
    <row r="35" spans="1:19" ht="15" customHeight="1" x14ac:dyDescent="0.25">
      <c r="A35" s="19">
        <f t="shared" si="13"/>
        <v>46025</v>
      </c>
      <c r="B35" s="6">
        <v>433643.61</v>
      </c>
      <c r="C35" s="6">
        <v>0</v>
      </c>
      <c r="D35" s="6">
        <v>-337194.38</v>
      </c>
      <c r="E35" s="6">
        <f t="shared" ref="E35" si="189">SUM(B35:D35)</f>
        <v>96449.229999999981</v>
      </c>
      <c r="F35" s="12"/>
      <c r="G35" s="6">
        <v>5868935.2699999996</v>
      </c>
      <c r="H35" s="6">
        <v>-7529.49</v>
      </c>
      <c r="I35" s="6">
        <v>-4741900.03</v>
      </c>
      <c r="J35" s="6">
        <f t="shared" ref="J35" si="190">SUM(G35:I35)</f>
        <v>1119505.7499999991</v>
      </c>
      <c r="K35" s="12"/>
      <c r="L35" s="6">
        <f t="shared" ref="L35" si="191">B35+G35</f>
        <v>6302578.8799999999</v>
      </c>
      <c r="M35" s="6">
        <f t="shared" ref="M35" si="192">C35+H35</f>
        <v>-7529.49</v>
      </c>
      <c r="N35" s="6">
        <f t="shared" ref="N35" si="193">D35+I35</f>
        <v>-5079094.41</v>
      </c>
      <c r="O35" s="6">
        <f t="shared" ref="O35" si="194">E35+J35</f>
        <v>1215954.9799999991</v>
      </c>
      <c r="P35" s="6"/>
      <c r="Q35" s="6">
        <f>ROUND(O35*0.1,2)</f>
        <v>121595.5</v>
      </c>
      <c r="R35" s="16">
        <f>ROUND(Q35*0.15,2)-0.01</f>
        <v>18239.320000000003</v>
      </c>
      <c r="S35" s="16">
        <f t="shared" ref="S35" si="195">ROUND(Q35*0.85,2)</f>
        <v>103356.18</v>
      </c>
    </row>
    <row r="36" spans="1:19" ht="15" customHeight="1" x14ac:dyDescent="0.25">
      <c r="A36" s="19">
        <f t="shared" si="13"/>
        <v>46032</v>
      </c>
      <c r="B36" s="6">
        <v>484401.27</v>
      </c>
      <c r="C36" s="6">
        <v>-155</v>
      </c>
      <c r="D36" s="6">
        <v>-412056.52</v>
      </c>
      <c r="E36" s="6">
        <f t="shared" ref="E36" si="196">SUM(B36:D36)</f>
        <v>72189.75</v>
      </c>
      <c r="F36" s="12"/>
      <c r="G36" s="6">
        <v>4645561.82</v>
      </c>
      <c r="H36" s="6">
        <v>-13214.26</v>
      </c>
      <c r="I36" s="6">
        <v>-4388137.34</v>
      </c>
      <c r="J36" s="6">
        <f t="shared" ref="J36" si="197">SUM(G36:I36)</f>
        <v>244210.22000000067</v>
      </c>
      <c r="K36" s="12"/>
      <c r="L36" s="6">
        <f t="shared" ref="L36" si="198">B36+G36</f>
        <v>5129963.09</v>
      </c>
      <c r="M36" s="6">
        <f t="shared" ref="M36" si="199">C36+H36</f>
        <v>-13369.26</v>
      </c>
      <c r="N36" s="6">
        <f t="shared" ref="N36" si="200">D36+I36</f>
        <v>-4800193.8599999994</v>
      </c>
      <c r="O36" s="6">
        <f t="shared" ref="O36" si="201">E36+J36</f>
        <v>316399.97000000067</v>
      </c>
      <c r="P36" s="6"/>
      <c r="Q36" s="6">
        <f>ROUND(O36*0.1,2)-0.02</f>
        <v>31639.98</v>
      </c>
      <c r="R36" s="16">
        <f t="shared" ref="R36:R41" si="202">ROUND(Q36*0.15,2)</f>
        <v>4746</v>
      </c>
      <c r="S36" s="16">
        <f t="shared" ref="S36" si="203">ROUND(Q36*0.85,2)</f>
        <v>26893.98</v>
      </c>
    </row>
    <row r="37" spans="1:19" ht="15" customHeight="1" x14ac:dyDescent="0.25">
      <c r="A37" s="19">
        <f t="shared" si="13"/>
        <v>46039</v>
      </c>
      <c r="B37" s="6">
        <v>415403.86</v>
      </c>
      <c r="C37" s="6">
        <v>0</v>
      </c>
      <c r="D37" s="6">
        <v>-474669.08</v>
      </c>
      <c r="E37" s="6">
        <f t="shared" ref="E37" si="204">SUM(B37:D37)</f>
        <v>-59265.22000000003</v>
      </c>
      <c r="F37" s="12"/>
      <c r="G37" s="6">
        <v>4790759.1500000004</v>
      </c>
      <c r="H37" s="6">
        <v>-11500.4</v>
      </c>
      <c r="I37" s="6">
        <v>-3944441.33</v>
      </c>
      <c r="J37" s="6">
        <f t="shared" ref="J37" si="205">SUM(G37:I37)</f>
        <v>834817.41999999993</v>
      </c>
      <c r="K37" s="12"/>
      <c r="L37" s="6">
        <f t="shared" ref="L37" si="206">B37+G37</f>
        <v>5206163.0100000007</v>
      </c>
      <c r="M37" s="6">
        <f t="shared" ref="M37" si="207">C37+H37</f>
        <v>-11500.4</v>
      </c>
      <c r="N37" s="6">
        <f t="shared" ref="N37" si="208">D37+I37</f>
        <v>-4419110.41</v>
      </c>
      <c r="O37" s="6">
        <f t="shared" ref="O37" si="209">E37+J37</f>
        <v>775552.2</v>
      </c>
      <c r="P37" s="6"/>
      <c r="Q37" s="6">
        <f>ROUND(O37*0.1,2)+0.02</f>
        <v>77555.240000000005</v>
      </c>
      <c r="R37" s="16">
        <f t="shared" si="202"/>
        <v>11633.29</v>
      </c>
      <c r="S37" s="16">
        <f t="shared" ref="S37" si="210">ROUND(Q37*0.85,2)</f>
        <v>65921.95</v>
      </c>
    </row>
    <row r="38" spans="1:19" ht="15" customHeight="1" x14ac:dyDescent="0.25">
      <c r="A38" s="19">
        <f t="shared" si="13"/>
        <v>46046</v>
      </c>
      <c r="B38" s="6">
        <v>331704.17</v>
      </c>
      <c r="C38" s="6">
        <v>0</v>
      </c>
      <c r="D38" s="6">
        <v>-473601.33</v>
      </c>
      <c r="E38" s="6">
        <f t="shared" ref="E38" si="211">SUM(B38:D38)</f>
        <v>-141897.16000000003</v>
      </c>
      <c r="F38" s="12"/>
      <c r="G38" s="6">
        <v>4811587.2699999996</v>
      </c>
      <c r="H38" s="6">
        <v>-12789.41</v>
      </c>
      <c r="I38" s="6">
        <v>-4099365.59</v>
      </c>
      <c r="J38" s="6">
        <f t="shared" ref="J38" si="212">SUM(G38:I38)</f>
        <v>699432.26999999955</v>
      </c>
      <c r="K38" s="12"/>
      <c r="L38" s="6">
        <f t="shared" ref="L38" si="213">B38+G38</f>
        <v>5143291.4399999995</v>
      </c>
      <c r="M38" s="6">
        <f t="shared" ref="M38" si="214">C38+H38</f>
        <v>-12789.41</v>
      </c>
      <c r="N38" s="6">
        <f t="shared" ref="N38" si="215">D38+I38</f>
        <v>-4572966.92</v>
      </c>
      <c r="O38" s="6">
        <f t="shared" ref="O38" si="216">E38+J38</f>
        <v>557535.10999999952</v>
      </c>
      <c r="P38" s="6"/>
      <c r="Q38" s="6">
        <f>ROUND(O38*0.1,2)</f>
        <v>55753.51</v>
      </c>
      <c r="R38" s="16">
        <f t="shared" si="202"/>
        <v>8363.0300000000007</v>
      </c>
      <c r="S38" s="16">
        <f t="shared" ref="S38" si="217">ROUND(Q38*0.85,2)</f>
        <v>47390.48</v>
      </c>
    </row>
    <row r="39" spans="1:19" ht="15" customHeight="1" x14ac:dyDescent="0.25">
      <c r="A39" s="19">
        <f t="shared" si="13"/>
        <v>46053</v>
      </c>
      <c r="B39" s="6">
        <v>208811.58</v>
      </c>
      <c r="C39" s="6">
        <v>0</v>
      </c>
      <c r="D39" s="6">
        <v>-270110.53999999998</v>
      </c>
      <c r="E39" s="6">
        <f t="shared" ref="E39" si="218">SUM(B39:D39)</f>
        <v>-61298.959999999992</v>
      </c>
      <c r="F39" s="12"/>
      <c r="G39" s="6">
        <v>5088237.08</v>
      </c>
      <c r="H39" s="6">
        <v>-11957.2</v>
      </c>
      <c r="I39" s="6">
        <v>-4792829.3899999997</v>
      </c>
      <c r="J39" s="6">
        <f t="shared" ref="J39" si="219">SUM(G39:I39)</f>
        <v>283450.49000000022</v>
      </c>
      <c r="K39" s="12"/>
      <c r="L39" s="6">
        <f t="shared" ref="L39" si="220">B39+G39</f>
        <v>5297048.66</v>
      </c>
      <c r="M39" s="6">
        <f t="shared" ref="M39" si="221">C39+H39</f>
        <v>-11957.2</v>
      </c>
      <c r="N39" s="6">
        <f t="shared" ref="N39" si="222">D39+I39</f>
        <v>-5062939.93</v>
      </c>
      <c r="O39" s="6">
        <f t="shared" ref="O39" si="223">E39+J39</f>
        <v>222151.53000000023</v>
      </c>
      <c r="P39" s="6"/>
      <c r="Q39" s="6">
        <f>ROUND(O39*0.1,2)-0.01</f>
        <v>22215.140000000003</v>
      </c>
      <c r="R39" s="16">
        <f t="shared" si="202"/>
        <v>3332.27</v>
      </c>
      <c r="S39" s="16">
        <f t="shared" ref="S39" si="224">ROUND(Q39*0.85,2)</f>
        <v>18882.87</v>
      </c>
    </row>
    <row r="40" spans="1:19" ht="15" customHeight="1" x14ac:dyDescent="0.25">
      <c r="A40" s="19">
        <f t="shared" si="13"/>
        <v>46060</v>
      </c>
      <c r="B40" s="6">
        <v>344744.11</v>
      </c>
      <c r="C40" s="6">
        <v>0</v>
      </c>
      <c r="D40" s="6">
        <v>-306292.06</v>
      </c>
      <c r="E40" s="6">
        <f t="shared" ref="E40" si="225">SUM(B40:D40)</f>
        <v>38452.049999999988</v>
      </c>
      <c r="F40" s="12"/>
      <c r="G40" s="6">
        <v>4488011.99</v>
      </c>
      <c r="H40" s="6">
        <v>-6242.95</v>
      </c>
      <c r="I40" s="6">
        <v>-3807280.28</v>
      </c>
      <c r="J40" s="6">
        <f t="shared" ref="J40" si="226">SUM(G40:I40)</f>
        <v>674488.76000000024</v>
      </c>
      <c r="K40" s="12"/>
      <c r="L40" s="6">
        <f t="shared" ref="L40" si="227">B40+G40</f>
        <v>4832756.1000000006</v>
      </c>
      <c r="M40" s="6">
        <f t="shared" ref="M40" si="228">C40+H40</f>
        <v>-6242.95</v>
      </c>
      <c r="N40" s="6">
        <f t="shared" ref="N40" si="229">D40+I40</f>
        <v>-4113572.34</v>
      </c>
      <c r="O40" s="6">
        <f t="shared" ref="O40" si="230">E40+J40</f>
        <v>712940.81000000029</v>
      </c>
      <c r="P40" s="6"/>
      <c r="Q40" s="6">
        <f>ROUND(O40*0.1,2)+0.01</f>
        <v>71294.09</v>
      </c>
      <c r="R40" s="16">
        <f t="shared" si="202"/>
        <v>10694.11</v>
      </c>
      <c r="S40" s="16">
        <f t="shared" ref="S40" si="231">ROUND(Q40*0.85,2)</f>
        <v>60599.98</v>
      </c>
    </row>
    <row r="41" spans="1:19" ht="15" customHeight="1" x14ac:dyDescent="0.25">
      <c r="A41" s="19">
        <f t="shared" si="13"/>
        <v>46067</v>
      </c>
      <c r="B41" s="6">
        <v>301580.52</v>
      </c>
      <c r="C41" s="6">
        <v>0</v>
      </c>
      <c r="D41" s="6">
        <v>-397719.03</v>
      </c>
      <c r="E41" s="6">
        <f t="shared" ref="E41" si="232">SUM(B41:D41)</f>
        <v>-96138.510000000009</v>
      </c>
      <c r="F41" s="12"/>
      <c r="G41" s="6">
        <v>4970855.96</v>
      </c>
      <c r="H41" s="6">
        <v>-9310.64</v>
      </c>
      <c r="I41" s="6">
        <v>-4538649.18</v>
      </c>
      <c r="J41" s="6">
        <f t="shared" ref="J41" si="233">SUM(G41:I41)</f>
        <v>422896.1400000006</v>
      </c>
      <c r="K41" s="12"/>
      <c r="L41" s="6">
        <f t="shared" ref="L41" si="234">B41+G41</f>
        <v>5272436.4800000004</v>
      </c>
      <c r="M41" s="6">
        <f t="shared" ref="M41" si="235">C41+H41</f>
        <v>-9310.64</v>
      </c>
      <c r="N41" s="6">
        <f t="shared" ref="N41" si="236">D41+I41</f>
        <v>-4936368.21</v>
      </c>
      <c r="O41" s="6">
        <f t="shared" ref="O41" si="237">E41+J41</f>
        <v>326757.63000000059</v>
      </c>
      <c r="P41" s="6"/>
      <c r="Q41" s="6">
        <f>ROUND(O41*0.1,2)</f>
        <v>32675.759999999998</v>
      </c>
      <c r="R41" s="16">
        <f t="shared" si="202"/>
        <v>4901.3599999999997</v>
      </c>
      <c r="S41" s="16">
        <f t="shared" ref="S41" si="238">ROUND(Q41*0.85,2)</f>
        <v>27774.400000000001</v>
      </c>
    </row>
    <row r="42" spans="1:19" ht="15" customHeight="1" x14ac:dyDescent="0.25">
      <c r="A42" s="19">
        <f t="shared" si="13"/>
        <v>46074</v>
      </c>
      <c r="B42" s="6">
        <v>210300.55</v>
      </c>
      <c r="C42" s="6">
        <v>0</v>
      </c>
      <c r="D42" s="6">
        <v>-202273.14</v>
      </c>
      <c r="E42" s="6">
        <f t="shared" ref="E42" si="239">SUM(B42:D42)</f>
        <v>8027.4099999999744</v>
      </c>
      <c r="F42" s="12"/>
      <c r="G42" s="6">
        <v>3898713.64</v>
      </c>
      <c r="H42" s="6">
        <v>-13043.89</v>
      </c>
      <c r="I42" s="6">
        <v>-3467128.48</v>
      </c>
      <c r="J42" s="6">
        <f t="shared" ref="J42" si="240">SUM(G42:I42)</f>
        <v>418541.27</v>
      </c>
      <c r="K42" s="12"/>
      <c r="L42" s="6">
        <f t="shared" ref="L42" si="241">B42+G42</f>
        <v>4109014.19</v>
      </c>
      <c r="M42" s="6">
        <f t="shared" ref="M42" si="242">C42+H42</f>
        <v>-13043.89</v>
      </c>
      <c r="N42" s="6">
        <f t="shared" ref="N42" si="243">D42+I42</f>
        <v>-3669401.62</v>
      </c>
      <c r="O42" s="6">
        <f t="shared" ref="O42" si="244">E42+J42</f>
        <v>426568.68</v>
      </c>
      <c r="P42" s="6"/>
      <c r="Q42" s="6">
        <f>ROUND(O42*0.1,2)</f>
        <v>42656.87</v>
      </c>
      <c r="R42" s="16">
        <f t="shared" ref="R42" si="245">ROUND(Q42*0.15,2)</f>
        <v>6398.53</v>
      </c>
      <c r="S42" s="16">
        <f t="shared" ref="S42" si="246">ROUND(Q42*0.85,2)</f>
        <v>36258.339999999997</v>
      </c>
    </row>
    <row r="43" spans="1:19" ht="15" customHeight="1" x14ac:dyDescent="0.25">
      <c r="A43" s="19"/>
      <c r="B43" s="6"/>
      <c r="C43" s="6"/>
      <c r="D43" s="6"/>
      <c r="E43" s="6"/>
      <c r="F43" s="12"/>
      <c r="G43" s="6"/>
      <c r="H43" s="6"/>
      <c r="I43" s="6"/>
      <c r="J43" s="6"/>
      <c r="K43" s="12"/>
      <c r="L43" s="6"/>
      <c r="M43" s="6"/>
      <c r="N43" s="6"/>
      <c r="O43" s="6"/>
      <c r="P43" s="6"/>
      <c r="Q43" s="6"/>
      <c r="R43" s="6"/>
      <c r="S43" s="6"/>
    </row>
    <row r="44" spans="1:19" ht="15" customHeight="1" thickBot="1" x14ac:dyDescent="0.3">
      <c r="B44" s="7">
        <f>SUM(B9:B43)</f>
        <v>12336217.842999998</v>
      </c>
      <c r="C44" s="7">
        <f t="shared" ref="C44:E44" si="247">SUM(C9:C43)</f>
        <v>-7405</v>
      </c>
      <c r="D44" s="7">
        <f t="shared" si="247"/>
        <v>-11116197.859999999</v>
      </c>
      <c r="E44" s="7">
        <f t="shared" si="247"/>
        <v>1212614.9830000002</v>
      </c>
      <c r="F44" s="12"/>
      <c r="G44" s="7">
        <f>SUM(G9:G43)</f>
        <v>145832879.47</v>
      </c>
      <c r="H44" s="7">
        <f t="shared" ref="H44:J44" si="248">SUM(H9:H43)</f>
        <v>-322302.39</v>
      </c>
      <c r="I44" s="7">
        <f t="shared" si="248"/>
        <v>-127029531.47000001</v>
      </c>
      <c r="J44" s="7">
        <f t="shared" si="248"/>
        <v>18481045.609999999</v>
      </c>
      <c r="K44" s="12"/>
      <c r="L44" s="7">
        <f>SUM(L9:L43)</f>
        <v>158169097.31299996</v>
      </c>
      <c r="M44" s="7">
        <f t="shared" ref="M44:O44" si="249">SUM(M9:M43)</f>
        <v>-329707.39</v>
      </c>
      <c r="N44" s="7">
        <f t="shared" si="249"/>
        <v>-138145729.33000001</v>
      </c>
      <c r="O44" s="7">
        <f t="shared" si="249"/>
        <v>19693660.592999998</v>
      </c>
      <c r="P44" s="12"/>
      <c r="Q44" s="7">
        <f>SUM(Q9:Q43)</f>
        <v>1969366.1100000003</v>
      </c>
      <c r="R44" s="7">
        <f t="shared" ref="R44:S44" si="250">SUM(R9:R43)</f>
        <v>295404.92000000004</v>
      </c>
      <c r="S44" s="7">
        <f t="shared" si="250"/>
        <v>1673961.1900000002</v>
      </c>
    </row>
    <row r="45" spans="1:19" ht="15" customHeight="1" thickTop="1" x14ac:dyDescent="0.25"/>
    <row r="46" spans="1:19" ht="15" customHeight="1" x14ac:dyDescent="0.25">
      <c r="A46" s="11" t="s">
        <v>23</v>
      </c>
    </row>
    <row r="47" spans="1:19" ht="15" customHeight="1" x14ac:dyDescent="0.25">
      <c r="A47" s="11" t="s">
        <v>8</v>
      </c>
    </row>
  </sheetData>
  <mergeCells count="2">
    <mergeCell ref="A1:S1"/>
    <mergeCell ref="A7:S7"/>
  </mergeCells>
  <pageMargins left="0.25" right="0.5" top="0.25" bottom="0.25" header="0" footer="0"/>
  <pageSetup paperSize="5" scale="51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S47"/>
  <sheetViews>
    <sheetView zoomScaleNormal="100" workbookViewId="0">
      <pane ySplit="6" topLeftCell="A17" activePane="bottomLeft" state="frozen"/>
      <selection activeCell="A4" sqref="A4:S4"/>
      <selection pane="bottomLeft" activeCell="A44" sqref="A44"/>
    </sheetView>
  </sheetViews>
  <sheetFormatPr defaultColWidth="10.7109375" defaultRowHeight="15" customHeight="1" x14ac:dyDescent="0.25"/>
  <cols>
    <col min="1" max="1" width="10.85546875" style="2" bestFit="1" customWidth="1"/>
    <col min="2" max="2" width="14.7109375" style="1" customWidth="1"/>
    <col min="3" max="3" width="12.7109375" style="1" customWidth="1"/>
    <col min="4" max="4" width="15.7109375" style="1" customWidth="1"/>
    <col min="5" max="5" width="15" style="1" customWidth="1"/>
    <col min="6" max="6" width="4.7109375" style="1" customWidth="1"/>
    <col min="7" max="7" width="16.7109375" style="1" customWidth="1"/>
    <col min="8" max="8" width="12.7109375" style="1" customWidth="1"/>
    <col min="9" max="9" width="17.7109375" style="1" customWidth="1"/>
    <col min="10" max="10" width="15.7109375" style="1" customWidth="1"/>
    <col min="11" max="11" width="4.7109375" style="1" customWidth="1"/>
    <col min="12" max="12" width="16.7109375" style="1" customWidth="1"/>
    <col min="13" max="13" width="13.42578125" style="1" bestFit="1" customWidth="1"/>
    <col min="14" max="14" width="17.7109375" style="1" customWidth="1"/>
    <col min="15" max="15" width="15.7109375" style="1" customWidth="1"/>
    <col min="16" max="16" width="4.7109375" style="1" customWidth="1"/>
    <col min="17" max="19" width="14.7109375" style="1" customWidth="1"/>
    <col min="20" max="16384" width="10.7109375" style="1"/>
  </cols>
  <sheetData>
    <row r="1" spans="1:19" ht="15" customHeight="1" x14ac:dyDescent="0.25">
      <c r="A1" s="26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</row>
    <row r="2" spans="1:19" ht="15" customHeight="1" x14ac:dyDescent="0.2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</row>
    <row r="3" spans="1:19" customFormat="1" ht="25.5" x14ac:dyDescent="0.2">
      <c r="A3" s="3"/>
      <c r="B3" s="5" t="s">
        <v>12</v>
      </c>
      <c r="C3" s="4" t="s">
        <v>13</v>
      </c>
      <c r="D3" s="5" t="s">
        <v>14</v>
      </c>
      <c r="E3" s="5" t="s">
        <v>15</v>
      </c>
      <c r="F3" s="13"/>
      <c r="G3" s="5" t="s">
        <v>16</v>
      </c>
      <c r="H3" s="4" t="s">
        <v>17</v>
      </c>
      <c r="I3" s="5" t="s">
        <v>18</v>
      </c>
      <c r="J3" s="5" t="s">
        <v>19</v>
      </c>
      <c r="K3" s="13"/>
      <c r="L3" s="5" t="s">
        <v>20</v>
      </c>
      <c r="M3" s="4" t="s">
        <v>21</v>
      </c>
      <c r="N3" s="5" t="s">
        <v>22</v>
      </c>
      <c r="O3" s="5" t="s">
        <v>4</v>
      </c>
      <c r="P3" s="13"/>
      <c r="Q3" s="5" t="s">
        <v>5</v>
      </c>
      <c r="R3" s="5" t="s">
        <v>6</v>
      </c>
      <c r="S3" s="5" t="s">
        <v>7</v>
      </c>
    </row>
    <row r="5" spans="1:19" ht="15" customHeight="1" x14ac:dyDescent="0.25">
      <c r="A5" s="20" t="s">
        <v>24</v>
      </c>
      <c r="B5" s="6">
        <v>3655557.75</v>
      </c>
      <c r="C5" s="6">
        <v>-5720</v>
      </c>
      <c r="D5" s="6">
        <v>-3262606.5</v>
      </c>
      <c r="E5" s="6">
        <v>387231.25</v>
      </c>
      <c r="F5" s="12"/>
      <c r="G5" s="16">
        <v>220341928.56000006</v>
      </c>
      <c r="H5" s="16">
        <v>-41875.799999999988</v>
      </c>
      <c r="I5" s="16">
        <v>-193330061.70999998</v>
      </c>
      <c r="J5" s="16">
        <v>26969991.049999997</v>
      </c>
      <c r="K5" s="12"/>
      <c r="L5" s="6">
        <v>223997486.31000006</v>
      </c>
      <c r="M5" s="6">
        <v>-47595.799999999981</v>
      </c>
      <c r="N5" s="6">
        <v>-196592668.20999998</v>
      </c>
      <c r="O5" s="6">
        <v>27357222.299999997</v>
      </c>
      <c r="P5" s="12"/>
      <c r="Q5" s="6">
        <v>2735722.2600000007</v>
      </c>
      <c r="R5" s="6">
        <v>410358.34</v>
      </c>
      <c r="S5" s="6">
        <v>2325363.9199999995</v>
      </c>
    </row>
    <row r="7" spans="1:19" ht="15" customHeight="1" x14ac:dyDescent="0.25">
      <c r="A7" s="24" t="s">
        <v>25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</row>
    <row r="8" spans="1:19" ht="15" customHeight="1" x14ac:dyDescent="0.25">
      <c r="A8" s="17"/>
      <c r="B8" s="6"/>
      <c r="C8" s="6"/>
      <c r="D8" s="6"/>
      <c r="E8" s="6"/>
      <c r="F8" s="12"/>
      <c r="G8" s="6"/>
      <c r="H8" s="6"/>
      <c r="I8" s="6"/>
      <c r="J8" s="6"/>
      <c r="K8" s="12"/>
      <c r="L8" s="6"/>
      <c r="M8" s="6"/>
      <c r="N8" s="6"/>
      <c r="O8" s="6"/>
      <c r="P8" s="6"/>
      <c r="Q8" s="6"/>
      <c r="R8" s="6"/>
      <c r="S8" s="6"/>
    </row>
    <row r="9" spans="1:19" ht="15" customHeight="1" x14ac:dyDescent="0.25">
      <c r="A9" s="19" t="str">
        <f>Mountaineer!A9</f>
        <v>7/5/2025 *</v>
      </c>
      <c r="B9" s="6">
        <v>6009.25</v>
      </c>
      <c r="C9" s="6">
        <v>0</v>
      </c>
      <c r="D9" s="6">
        <v>-4641</v>
      </c>
      <c r="E9" s="6">
        <f t="shared" ref="E9" si="0">SUM(B9:D9)</f>
        <v>1368.25</v>
      </c>
      <c r="F9" s="12"/>
      <c r="G9" s="6">
        <v>1683591.5899999999</v>
      </c>
      <c r="H9" s="6">
        <v>-210</v>
      </c>
      <c r="I9" s="6">
        <v>-1434584.0899999999</v>
      </c>
      <c r="J9" s="6">
        <f t="shared" ref="J9" si="1">SUM(G9:I9)</f>
        <v>248797.5</v>
      </c>
      <c r="K9" s="12"/>
      <c r="L9" s="6">
        <f t="shared" ref="L9:O9" si="2">B9+G9</f>
        <v>1689600.8399999999</v>
      </c>
      <c r="M9" s="6">
        <f t="shared" si="2"/>
        <v>-210</v>
      </c>
      <c r="N9" s="6">
        <f t="shared" si="2"/>
        <v>-1439225.0899999999</v>
      </c>
      <c r="O9" s="6">
        <f t="shared" si="2"/>
        <v>250165.75</v>
      </c>
      <c r="P9" s="6"/>
      <c r="Q9" s="6">
        <f t="shared" ref="Q9:Q14" si="3">ROUND(O9*0.1,2)</f>
        <v>25016.58</v>
      </c>
      <c r="R9" s="6">
        <f t="shared" ref="R9" si="4">ROUND(Q9*0.15,2)</f>
        <v>3752.49</v>
      </c>
      <c r="S9" s="6">
        <f t="shared" ref="S9" si="5">ROUND(Q9*0.85,2)</f>
        <v>21264.09</v>
      </c>
    </row>
    <row r="10" spans="1:19" ht="15" customHeight="1" x14ac:dyDescent="0.25">
      <c r="A10" s="19">
        <f>Mountaineer!A10</f>
        <v>45850</v>
      </c>
      <c r="B10" s="6">
        <v>21600.5</v>
      </c>
      <c r="C10" s="6">
        <v>0</v>
      </c>
      <c r="D10" s="6">
        <v>-24377.25</v>
      </c>
      <c r="E10" s="6">
        <f t="shared" ref="E10" si="6">SUM(B10:D10)</f>
        <v>-2776.75</v>
      </c>
      <c r="F10" s="12"/>
      <c r="G10" s="6">
        <v>2229607.23</v>
      </c>
      <c r="H10" s="6">
        <v>-572.04999999999995</v>
      </c>
      <c r="I10" s="6">
        <v>-2203870.38</v>
      </c>
      <c r="J10" s="6">
        <f t="shared" ref="J10" si="7">SUM(G10:I10)</f>
        <v>25164.800000000279</v>
      </c>
      <c r="K10" s="12"/>
      <c r="L10" s="6">
        <f t="shared" ref="L10" si="8">B10+G10</f>
        <v>2251207.73</v>
      </c>
      <c r="M10" s="6">
        <f t="shared" ref="M10" si="9">C10+H10</f>
        <v>-572.04999999999995</v>
      </c>
      <c r="N10" s="6">
        <f t="shared" ref="N10" si="10">D10+I10</f>
        <v>-2228247.63</v>
      </c>
      <c r="O10" s="6">
        <f t="shared" ref="O10" si="11">E10+J10</f>
        <v>22388.050000000279</v>
      </c>
      <c r="P10" s="6"/>
      <c r="Q10" s="6">
        <f t="shared" si="3"/>
        <v>2238.81</v>
      </c>
      <c r="R10" s="6">
        <f t="shared" ref="R10" si="12">ROUND(Q10*0.15,2)</f>
        <v>335.82</v>
      </c>
      <c r="S10" s="6">
        <f t="shared" ref="S10" si="13">ROUND(Q10*0.85,2)</f>
        <v>1902.99</v>
      </c>
    </row>
    <row r="11" spans="1:19" ht="15" customHeight="1" x14ac:dyDescent="0.25">
      <c r="A11" s="19">
        <f t="shared" ref="A11:A42" si="14">A10+7</f>
        <v>45857</v>
      </c>
      <c r="B11" s="6">
        <v>12598.5</v>
      </c>
      <c r="C11" s="6">
        <v>0</v>
      </c>
      <c r="D11" s="6">
        <v>-8037.75</v>
      </c>
      <c r="E11" s="6">
        <f t="shared" ref="E11" si="15">SUM(B11:D11)</f>
        <v>4560.75</v>
      </c>
      <c r="F11" s="12"/>
      <c r="G11" s="6">
        <v>1764613.79</v>
      </c>
      <c r="H11" s="6">
        <v>-122</v>
      </c>
      <c r="I11" s="6">
        <v>-1418772.22</v>
      </c>
      <c r="J11" s="6">
        <f t="shared" ref="J11" si="16">SUM(G11:I11)</f>
        <v>345719.57000000007</v>
      </c>
      <c r="K11" s="12"/>
      <c r="L11" s="6">
        <f t="shared" ref="L11" si="17">B11+G11</f>
        <v>1777212.29</v>
      </c>
      <c r="M11" s="6">
        <f t="shared" ref="M11" si="18">C11+H11</f>
        <v>-122</v>
      </c>
      <c r="N11" s="6">
        <f t="shared" ref="N11" si="19">D11+I11</f>
        <v>-1426809.97</v>
      </c>
      <c r="O11" s="6">
        <f t="shared" ref="O11" si="20">E11+J11</f>
        <v>350280.32000000007</v>
      </c>
      <c r="P11" s="6"/>
      <c r="Q11" s="6">
        <f t="shared" si="3"/>
        <v>35028.03</v>
      </c>
      <c r="R11" s="6">
        <f t="shared" ref="R11" si="21">ROUND(Q11*0.15,2)</f>
        <v>5254.2</v>
      </c>
      <c r="S11" s="6">
        <f t="shared" ref="S11" si="22">ROUND(Q11*0.85,2)</f>
        <v>29773.83</v>
      </c>
    </row>
    <row r="12" spans="1:19" ht="15" customHeight="1" x14ac:dyDescent="0.25">
      <c r="A12" s="19">
        <f t="shared" si="14"/>
        <v>45864</v>
      </c>
      <c r="B12" s="6">
        <v>17347</v>
      </c>
      <c r="C12" s="6">
        <v>-10</v>
      </c>
      <c r="D12" s="6">
        <v>-10504.25</v>
      </c>
      <c r="E12" s="6">
        <f t="shared" ref="E12" si="23">SUM(B12:D12)</f>
        <v>6832.75</v>
      </c>
      <c r="F12" s="12"/>
      <c r="G12" s="6">
        <v>2002296.02</v>
      </c>
      <c r="H12" s="6">
        <v>-134.59</v>
      </c>
      <c r="I12" s="6">
        <v>-1752784.9</v>
      </c>
      <c r="J12" s="6">
        <f t="shared" ref="J12" si="24">SUM(G12:I12)</f>
        <v>249376.53000000003</v>
      </c>
      <c r="K12" s="12"/>
      <c r="L12" s="6">
        <f t="shared" ref="L12" si="25">B12+G12</f>
        <v>2019643.02</v>
      </c>
      <c r="M12" s="6">
        <f t="shared" ref="M12" si="26">C12+H12</f>
        <v>-144.59</v>
      </c>
      <c r="N12" s="6">
        <f t="shared" ref="N12" si="27">D12+I12</f>
        <v>-1763289.15</v>
      </c>
      <c r="O12" s="6">
        <f t="shared" ref="O12" si="28">E12+J12</f>
        <v>256209.28000000003</v>
      </c>
      <c r="P12" s="6"/>
      <c r="Q12" s="6">
        <f t="shared" si="3"/>
        <v>25620.93</v>
      </c>
      <c r="R12" s="6">
        <f t="shared" ref="R12" si="29">ROUND(Q12*0.15,2)</f>
        <v>3843.14</v>
      </c>
      <c r="S12" s="6">
        <f t="shared" ref="S12" si="30">ROUND(Q12*0.85,2)</f>
        <v>21777.79</v>
      </c>
    </row>
    <row r="13" spans="1:19" ht="15" customHeight="1" x14ac:dyDescent="0.25">
      <c r="A13" s="19">
        <f t="shared" si="14"/>
        <v>45871</v>
      </c>
      <c r="B13" s="6">
        <v>12509.25</v>
      </c>
      <c r="C13" s="6">
        <v>0</v>
      </c>
      <c r="D13" s="6">
        <v>-11592.5</v>
      </c>
      <c r="E13" s="6">
        <f t="shared" ref="E13" si="31">SUM(B13:D13)</f>
        <v>916.75</v>
      </c>
      <c r="F13" s="12"/>
      <c r="G13" s="6">
        <v>2098884.23</v>
      </c>
      <c r="H13" s="6">
        <v>-868.66</v>
      </c>
      <c r="I13" s="6">
        <v>-1635720.8499999999</v>
      </c>
      <c r="J13" s="6">
        <f t="shared" ref="J13" si="32">SUM(G13:I13)</f>
        <v>462294.72</v>
      </c>
      <c r="K13" s="12"/>
      <c r="L13" s="6">
        <f t="shared" ref="L13" si="33">B13+G13</f>
        <v>2111393.48</v>
      </c>
      <c r="M13" s="6">
        <f t="shared" ref="M13" si="34">C13+H13</f>
        <v>-868.66</v>
      </c>
      <c r="N13" s="6">
        <f t="shared" ref="N13" si="35">D13+I13</f>
        <v>-1647313.3499999999</v>
      </c>
      <c r="O13" s="6">
        <f t="shared" ref="O13" si="36">E13+J13</f>
        <v>463211.47</v>
      </c>
      <c r="P13" s="6"/>
      <c r="Q13" s="6">
        <f t="shared" si="3"/>
        <v>46321.15</v>
      </c>
      <c r="R13" s="6">
        <f t="shared" ref="R13" si="37">ROUND(Q13*0.15,2)</f>
        <v>6948.17</v>
      </c>
      <c r="S13" s="6">
        <f t="shared" ref="S13" si="38">ROUND(Q13*0.85,2)</f>
        <v>39372.980000000003</v>
      </c>
    </row>
    <row r="14" spans="1:19" ht="15" customHeight="1" x14ac:dyDescent="0.25">
      <c r="A14" s="19">
        <f t="shared" si="14"/>
        <v>45878</v>
      </c>
      <c r="B14" s="6">
        <v>17846.25</v>
      </c>
      <c r="C14" s="6">
        <v>-238</v>
      </c>
      <c r="D14" s="6">
        <v>-14581</v>
      </c>
      <c r="E14" s="6">
        <f t="shared" ref="E14" si="39">SUM(B14:D14)</f>
        <v>3027.25</v>
      </c>
      <c r="F14" s="12"/>
      <c r="G14" s="6">
        <v>1898603.9000000001</v>
      </c>
      <c r="H14" s="6">
        <v>-473.61</v>
      </c>
      <c r="I14" s="6">
        <v>-1633732.9700000002</v>
      </c>
      <c r="J14" s="6">
        <f t="shared" ref="J14" si="40">SUM(G14:I14)</f>
        <v>264397.31999999983</v>
      </c>
      <c r="K14" s="12"/>
      <c r="L14" s="6">
        <f t="shared" ref="L14" si="41">B14+G14</f>
        <v>1916450.1500000001</v>
      </c>
      <c r="M14" s="6">
        <f t="shared" ref="M14" si="42">C14+H14</f>
        <v>-711.61</v>
      </c>
      <c r="N14" s="6">
        <f t="shared" ref="N14" si="43">D14+I14</f>
        <v>-1648313.9700000002</v>
      </c>
      <c r="O14" s="6">
        <f t="shared" ref="O14" si="44">E14+J14</f>
        <v>267424.56999999983</v>
      </c>
      <c r="P14" s="6"/>
      <c r="Q14" s="6">
        <f t="shared" si="3"/>
        <v>26742.46</v>
      </c>
      <c r="R14" s="6">
        <f t="shared" ref="R14" si="45">ROUND(Q14*0.15,2)</f>
        <v>4011.37</v>
      </c>
      <c r="S14" s="6">
        <f t="shared" ref="S14" si="46">ROUND(Q14*0.85,2)</f>
        <v>22731.09</v>
      </c>
    </row>
    <row r="15" spans="1:19" ht="15" customHeight="1" x14ac:dyDescent="0.25">
      <c r="A15" s="19">
        <f t="shared" si="14"/>
        <v>45885</v>
      </c>
      <c r="B15" s="6">
        <v>17368.5</v>
      </c>
      <c r="C15" s="6">
        <v>0</v>
      </c>
      <c r="D15" s="6">
        <v>-10430.25</v>
      </c>
      <c r="E15" s="6">
        <f t="shared" ref="E15" si="47">SUM(B15:D15)</f>
        <v>6938.25</v>
      </c>
      <c r="F15" s="12"/>
      <c r="G15" s="6">
        <v>2493793.7599999998</v>
      </c>
      <c r="H15" s="6">
        <v>-4</v>
      </c>
      <c r="I15" s="6">
        <v>-2016724.33</v>
      </c>
      <c r="J15" s="6">
        <f t="shared" ref="J15" si="48">SUM(G15:I15)</f>
        <v>477065.4299999997</v>
      </c>
      <c r="K15" s="12"/>
      <c r="L15" s="6">
        <f t="shared" ref="L15" si="49">B15+G15</f>
        <v>2511162.2599999998</v>
      </c>
      <c r="M15" s="6">
        <f t="shared" ref="M15" si="50">C15+H15</f>
        <v>-4</v>
      </c>
      <c r="N15" s="6">
        <f t="shared" ref="N15" si="51">D15+I15</f>
        <v>-2027154.58</v>
      </c>
      <c r="O15" s="6">
        <f t="shared" ref="O15" si="52">E15+J15</f>
        <v>484003.6799999997</v>
      </c>
      <c r="P15" s="6"/>
      <c r="Q15" s="6">
        <f t="shared" ref="Q15" si="53">ROUND(O15*0.1,2)</f>
        <v>48400.37</v>
      </c>
      <c r="R15" s="6">
        <f t="shared" ref="R15" si="54">ROUND(Q15*0.15,2)</f>
        <v>7260.06</v>
      </c>
      <c r="S15" s="6">
        <f t="shared" ref="S15" si="55">ROUND(Q15*0.85,2)</f>
        <v>41140.31</v>
      </c>
    </row>
    <row r="16" spans="1:19" ht="15" customHeight="1" x14ac:dyDescent="0.25">
      <c r="A16" s="19">
        <f t="shared" si="14"/>
        <v>45892</v>
      </c>
      <c r="B16" s="6">
        <v>8755</v>
      </c>
      <c r="C16" s="6">
        <v>0</v>
      </c>
      <c r="D16" s="6">
        <v>-4527.75</v>
      </c>
      <c r="E16" s="6">
        <f t="shared" ref="E16" si="56">SUM(B16:D16)</f>
        <v>4227.25</v>
      </c>
      <c r="F16" s="12"/>
      <c r="G16" s="6">
        <v>2710900.9000000004</v>
      </c>
      <c r="H16" s="6">
        <v>0</v>
      </c>
      <c r="I16" s="6">
        <v>-2365682.7399999998</v>
      </c>
      <c r="J16" s="6">
        <f t="shared" ref="J16" si="57">SUM(G16:I16)</f>
        <v>345218.16000000061</v>
      </c>
      <c r="K16" s="12"/>
      <c r="L16" s="6">
        <f t="shared" ref="L16" si="58">B16+G16</f>
        <v>2719655.9000000004</v>
      </c>
      <c r="M16" s="6">
        <f t="shared" ref="M16" si="59">C16+H16</f>
        <v>0</v>
      </c>
      <c r="N16" s="6">
        <f t="shared" ref="N16" si="60">D16+I16</f>
        <v>-2370210.4899999998</v>
      </c>
      <c r="O16" s="6">
        <f t="shared" ref="O16" si="61">E16+J16</f>
        <v>349445.41000000061</v>
      </c>
      <c r="P16" s="6"/>
      <c r="Q16" s="6">
        <f t="shared" ref="Q16" si="62">ROUND(O16*0.1,2)</f>
        <v>34944.54</v>
      </c>
      <c r="R16" s="6">
        <f t="shared" ref="R16" si="63">ROUND(Q16*0.15,2)</f>
        <v>5241.68</v>
      </c>
      <c r="S16" s="6">
        <f t="shared" ref="S16" si="64">ROUND(Q16*0.85,2)</f>
        <v>29702.86</v>
      </c>
    </row>
    <row r="17" spans="1:19" ht="15" customHeight="1" x14ac:dyDescent="0.25">
      <c r="A17" s="19">
        <f t="shared" si="14"/>
        <v>45899</v>
      </c>
      <c r="B17" s="6">
        <v>11145.5</v>
      </c>
      <c r="C17" s="6">
        <v>-50</v>
      </c>
      <c r="D17" s="6">
        <v>-6696.75</v>
      </c>
      <c r="E17" s="6">
        <f t="shared" ref="E17" si="65">SUM(B17:D17)</f>
        <v>4398.75</v>
      </c>
      <c r="F17" s="12"/>
      <c r="G17" s="6">
        <v>3061706.6000000006</v>
      </c>
      <c r="H17" s="6">
        <v>-363.7</v>
      </c>
      <c r="I17" s="6">
        <v>-2290036.5300000003</v>
      </c>
      <c r="J17" s="6">
        <f t="shared" ref="J17" si="66">SUM(G17:I17)</f>
        <v>771306.37000000011</v>
      </c>
      <c r="K17" s="12"/>
      <c r="L17" s="6">
        <f t="shared" ref="L17" si="67">B17+G17</f>
        <v>3072852.1000000006</v>
      </c>
      <c r="M17" s="6">
        <f t="shared" ref="M17" si="68">C17+H17</f>
        <v>-413.7</v>
      </c>
      <c r="N17" s="6">
        <f t="shared" ref="N17" si="69">D17+I17</f>
        <v>-2296733.2800000003</v>
      </c>
      <c r="O17" s="6">
        <f t="shared" ref="O17" si="70">E17+J17</f>
        <v>775705.12000000011</v>
      </c>
      <c r="P17" s="6"/>
      <c r="Q17" s="6">
        <f>ROUND(O17*0.1,2)+0.01</f>
        <v>77570.51999999999</v>
      </c>
      <c r="R17" s="6">
        <f t="shared" ref="R17" si="71">ROUND(Q17*0.15,2)</f>
        <v>11635.58</v>
      </c>
      <c r="S17" s="6">
        <f t="shared" ref="S17" si="72">ROUND(Q17*0.85,2)</f>
        <v>65934.94</v>
      </c>
    </row>
    <row r="18" spans="1:19" ht="15" customHeight="1" x14ac:dyDescent="0.25">
      <c r="A18" s="19">
        <f t="shared" si="14"/>
        <v>45906</v>
      </c>
      <c r="B18" s="6">
        <v>22116.5</v>
      </c>
      <c r="C18" s="6">
        <v>0</v>
      </c>
      <c r="D18" s="6">
        <v>-23737.5</v>
      </c>
      <c r="E18" s="6">
        <f t="shared" ref="E18" si="73">SUM(B18:D18)</f>
        <v>-1621</v>
      </c>
      <c r="F18" s="12"/>
      <c r="G18" s="6">
        <v>3792821.7</v>
      </c>
      <c r="H18" s="6">
        <v>-322.48</v>
      </c>
      <c r="I18" s="6">
        <v>-2649381.91</v>
      </c>
      <c r="J18" s="6">
        <f t="shared" ref="J18" si="74">SUM(G18:I18)</f>
        <v>1143117.31</v>
      </c>
      <c r="K18" s="12"/>
      <c r="L18" s="6">
        <f t="shared" ref="L18" si="75">B18+G18</f>
        <v>3814938.2</v>
      </c>
      <c r="M18" s="6">
        <f t="shared" ref="M18" si="76">C18+H18</f>
        <v>-322.48</v>
      </c>
      <c r="N18" s="6">
        <f t="shared" ref="N18" si="77">D18+I18</f>
        <v>-2673119.41</v>
      </c>
      <c r="O18" s="6">
        <f t="shared" ref="O18" si="78">E18+J18</f>
        <v>1141496.31</v>
      </c>
      <c r="P18" s="6"/>
      <c r="Q18" s="6">
        <f>ROUND(O18*0.1,2)</f>
        <v>114149.63</v>
      </c>
      <c r="R18" s="6">
        <f t="shared" ref="R18" si="79">ROUND(Q18*0.15,2)</f>
        <v>17122.439999999999</v>
      </c>
      <c r="S18" s="6">
        <f t="shared" ref="S18" si="80">ROUND(Q18*0.85,2)</f>
        <v>97027.19</v>
      </c>
    </row>
    <row r="19" spans="1:19" ht="15" customHeight="1" x14ac:dyDescent="0.25">
      <c r="A19" s="19">
        <f t="shared" si="14"/>
        <v>45913</v>
      </c>
      <c r="B19" s="6">
        <v>22339.25</v>
      </c>
      <c r="C19" s="6">
        <v>0</v>
      </c>
      <c r="D19" s="6">
        <v>-15405.75</v>
      </c>
      <c r="E19" s="6">
        <f t="shared" ref="E19" si="81">SUM(B19:D19)</f>
        <v>6933.5</v>
      </c>
      <c r="F19" s="12"/>
      <c r="G19" s="6">
        <v>3627780.7801799998</v>
      </c>
      <c r="H19" s="6">
        <v>-645.6</v>
      </c>
      <c r="I19" s="6">
        <v>-3655504.2597889998</v>
      </c>
      <c r="J19" s="6">
        <f t="shared" ref="J19" si="82">SUM(G19:I19)</f>
        <v>-28369.079609000124</v>
      </c>
      <c r="K19" s="12"/>
      <c r="L19" s="6">
        <f t="shared" ref="L19" si="83">B19+G19</f>
        <v>3650120.0301799998</v>
      </c>
      <c r="M19" s="6">
        <f t="shared" ref="M19" si="84">C19+H19</f>
        <v>-645.6</v>
      </c>
      <c r="N19" s="6">
        <f t="shared" ref="N19" si="85">D19+I19</f>
        <v>-3670910.0097889998</v>
      </c>
      <c r="O19" s="6">
        <f t="shared" ref="O19" si="86">E19+J19</f>
        <v>-21435.579609000124</v>
      </c>
      <c r="P19" s="6"/>
      <c r="Q19" s="6">
        <f>ROUND(O19*0.1,2)</f>
        <v>-2143.56</v>
      </c>
      <c r="R19" s="6">
        <f t="shared" ref="R19" si="87">ROUND(Q19*0.15,2)</f>
        <v>-321.52999999999997</v>
      </c>
      <c r="S19" s="6">
        <f t="shared" ref="S19" si="88">ROUND(Q19*0.85,2)</f>
        <v>-1822.03</v>
      </c>
    </row>
    <row r="20" spans="1:19" ht="15" customHeight="1" x14ac:dyDescent="0.25">
      <c r="A20" s="19">
        <f t="shared" si="14"/>
        <v>45920</v>
      </c>
      <c r="B20" s="6">
        <v>28276</v>
      </c>
      <c r="C20" s="6">
        <v>0</v>
      </c>
      <c r="D20" s="6">
        <v>-24243</v>
      </c>
      <c r="E20" s="6">
        <f t="shared" ref="E20" si="89">SUM(B20:D20)</f>
        <v>4033</v>
      </c>
      <c r="F20" s="12"/>
      <c r="G20" s="6">
        <v>1376191.62</v>
      </c>
      <c r="H20" s="6">
        <v>-308.82</v>
      </c>
      <c r="I20" s="6">
        <v>-1454376.7993250003</v>
      </c>
      <c r="J20" s="6">
        <f t="shared" ref="J20" si="90">SUM(G20:I20)</f>
        <v>-78493.999325000215</v>
      </c>
      <c r="K20" s="12"/>
      <c r="L20" s="6">
        <f t="shared" ref="L20" si="91">B20+G20</f>
        <v>1404467.62</v>
      </c>
      <c r="M20" s="6">
        <f t="shared" ref="M20" si="92">C20+H20</f>
        <v>-308.82</v>
      </c>
      <c r="N20" s="6">
        <f t="shared" ref="N20" si="93">D20+I20</f>
        <v>-1478619.7993250003</v>
      </c>
      <c r="O20" s="6">
        <f t="shared" ref="O20" si="94">E20+J20</f>
        <v>-74460.999325000215</v>
      </c>
      <c r="P20" s="6"/>
      <c r="Q20" s="6">
        <f>ROUND(O20*0.1,2)</f>
        <v>-7446.1</v>
      </c>
      <c r="R20" s="6">
        <f t="shared" ref="R20" si="95">ROUND(Q20*0.15,2)</f>
        <v>-1116.92</v>
      </c>
      <c r="S20" s="6">
        <f>ROUND(Q20*0.85,2)+0.01</f>
        <v>-6329.1799999999994</v>
      </c>
    </row>
    <row r="21" spans="1:19" ht="15" customHeight="1" x14ac:dyDescent="0.25">
      <c r="A21" s="19">
        <f t="shared" si="14"/>
        <v>45927</v>
      </c>
      <c r="B21" s="6">
        <v>42372.25</v>
      </c>
      <c r="C21" s="6">
        <v>0</v>
      </c>
      <c r="D21" s="6">
        <v>-44194.75</v>
      </c>
      <c r="E21" s="6">
        <f t="shared" ref="E21" si="96">SUM(B21:D21)</f>
        <v>-1822.5</v>
      </c>
      <c r="F21" s="12"/>
      <c r="G21" s="6">
        <v>1473636.5799999998</v>
      </c>
      <c r="H21" s="6">
        <v>-290.26</v>
      </c>
      <c r="I21" s="6">
        <v>-1237741.1197839999</v>
      </c>
      <c r="J21" s="6">
        <f t="shared" ref="J21" si="97">SUM(G21:I21)</f>
        <v>235605.20021599997</v>
      </c>
      <c r="K21" s="12"/>
      <c r="L21" s="6">
        <f t="shared" ref="L21" si="98">B21+G21</f>
        <v>1516008.8299999998</v>
      </c>
      <c r="M21" s="6">
        <f t="shared" ref="M21" si="99">C21+H21</f>
        <v>-290.26</v>
      </c>
      <c r="N21" s="6">
        <f t="shared" ref="N21" si="100">D21+I21</f>
        <v>-1281935.8697839999</v>
      </c>
      <c r="O21" s="6">
        <f t="shared" ref="O21" si="101">E21+J21</f>
        <v>233782.70021599997</v>
      </c>
      <c r="P21" s="6"/>
      <c r="Q21" s="6">
        <f>ROUND(O21*0.1,2)</f>
        <v>23378.27</v>
      </c>
      <c r="R21" s="6">
        <f t="shared" ref="R21" si="102">ROUND(Q21*0.15,2)</f>
        <v>3506.74</v>
      </c>
      <c r="S21" s="6">
        <f>ROUND(Q21*0.85,2)</f>
        <v>19871.53</v>
      </c>
    </row>
    <row r="22" spans="1:19" ht="15" customHeight="1" x14ac:dyDescent="0.25">
      <c r="A22" s="19">
        <f t="shared" si="14"/>
        <v>45934</v>
      </c>
      <c r="B22" s="6">
        <v>38059.5</v>
      </c>
      <c r="C22" s="6">
        <v>-10</v>
      </c>
      <c r="D22" s="6">
        <v>-39047.75</v>
      </c>
      <c r="E22" s="6">
        <f t="shared" ref="E22" si="103">SUM(B22:D22)</f>
        <v>-998.25</v>
      </c>
      <c r="F22" s="12"/>
      <c r="G22" s="6">
        <v>862689.80999999994</v>
      </c>
      <c r="H22" s="6">
        <v>-133.1</v>
      </c>
      <c r="I22" s="6">
        <v>-821414.88974400004</v>
      </c>
      <c r="J22" s="6">
        <f t="shared" ref="J22" si="104">SUM(G22:I22)</f>
        <v>41141.820255999919</v>
      </c>
      <c r="K22" s="12"/>
      <c r="L22" s="6">
        <f t="shared" ref="L22" si="105">B22+G22</f>
        <v>900749.30999999994</v>
      </c>
      <c r="M22" s="6">
        <f t="shared" ref="M22" si="106">C22+H22</f>
        <v>-143.1</v>
      </c>
      <c r="N22" s="6">
        <f t="shared" ref="N22" si="107">D22+I22</f>
        <v>-860462.63974400004</v>
      </c>
      <c r="O22" s="6">
        <f t="shared" ref="O22" si="108">E22+J22</f>
        <v>40143.570255999919</v>
      </c>
      <c r="P22" s="6"/>
      <c r="Q22" s="6">
        <f>ROUND(O22*0.1,2)-0.01</f>
        <v>4014.35</v>
      </c>
      <c r="R22" s="6">
        <f t="shared" ref="R22" si="109">ROUND(Q22*0.15,2)</f>
        <v>602.15</v>
      </c>
      <c r="S22" s="6">
        <f>ROUND(Q22*0.85,2)</f>
        <v>3412.2</v>
      </c>
    </row>
    <row r="23" spans="1:19" ht="15" customHeight="1" x14ac:dyDescent="0.25">
      <c r="A23" s="19">
        <f t="shared" si="14"/>
        <v>45941</v>
      </c>
      <c r="B23" s="6">
        <v>34136.5</v>
      </c>
      <c r="C23" s="6">
        <v>-15</v>
      </c>
      <c r="D23" s="6">
        <v>-43968.25</v>
      </c>
      <c r="E23" s="6">
        <f t="shared" ref="E23" si="110">SUM(B23:D23)</f>
        <v>-9846.75</v>
      </c>
      <c r="F23" s="12"/>
      <c r="G23" s="6">
        <v>798229.64</v>
      </c>
      <c r="H23" s="6">
        <v>-128</v>
      </c>
      <c r="I23" s="6">
        <v>-685591.33987399994</v>
      </c>
      <c r="J23" s="6">
        <f t="shared" ref="J23" si="111">SUM(G23:I23)</f>
        <v>112510.30012600007</v>
      </c>
      <c r="K23" s="12"/>
      <c r="L23" s="6">
        <f t="shared" ref="L23" si="112">B23+G23</f>
        <v>832366.14</v>
      </c>
      <c r="M23" s="6">
        <f t="shared" ref="M23" si="113">C23+H23</f>
        <v>-143</v>
      </c>
      <c r="N23" s="6">
        <f t="shared" ref="N23" si="114">D23+I23</f>
        <v>-729559.58987399994</v>
      </c>
      <c r="O23" s="6">
        <f t="shared" ref="O23" si="115">E23+J23</f>
        <v>102663.55012600007</v>
      </c>
      <c r="P23" s="6"/>
      <c r="Q23" s="6">
        <f>ROUND(O23*0.1,2)-0.01</f>
        <v>10266.35</v>
      </c>
      <c r="R23" s="6">
        <f t="shared" ref="R23" si="116">ROUND(Q23*0.15,2)</f>
        <v>1539.95</v>
      </c>
      <c r="S23" s="6">
        <f>ROUND(Q23*0.85,2)</f>
        <v>8726.4</v>
      </c>
    </row>
    <row r="24" spans="1:19" ht="15" customHeight="1" x14ac:dyDescent="0.25">
      <c r="A24" s="19">
        <f t="shared" si="14"/>
        <v>45948</v>
      </c>
      <c r="B24" s="6">
        <v>50917.75</v>
      </c>
      <c r="C24" s="6">
        <v>0</v>
      </c>
      <c r="D24" s="6">
        <v>-22476.75</v>
      </c>
      <c r="E24" s="6">
        <f t="shared" ref="E24" si="117">SUM(B24:D24)</f>
        <v>28441</v>
      </c>
      <c r="F24" s="12"/>
      <c r="G24" s="6">
        <v>752994.13000000012</v>
      </c>
      <c r="H24" s="6">
        <v>-335.01</v>
      </c>
      <c r="I24" s="6">
        <v>-610323.14993199997</v>
      </c>
      <c r="J24" s="6">
        <f t="shared" ref="J24" si="118">SUM(G24:I24)</f>
        <v>142335.97006800014</v>
      </c>
      <c r="K24" s="12"/>
      <c r="L24" s="6">
        <f t="shared" ref="L24" si="119">B24+G24</f>
        <v>803911.88000000012</v>
      </c>
      <c r="M24" s="6">
        <f t="shared" ref="M24" si="120">C24+H24</f>
        <v>-335.01</v>
      </c>
      <c r="N24" s="6">
        <f t="shared" ref="N24" si="121">D24+I24</f>
        <v>-632799.89993199997</v>
      </c>
      <c r="O24" s="6">
        <f t="shared" ref="O24" si="122">E24+J24</f>
        <v>170776.97006800014</v>
      </c>
      <c r="P24" s="6"/>
      <c r="Q24" s="6">
        <f>ROUND(O24*0.1,2)</f>
        <v>17077.7</v>
      </c>
      <c r="R24" s="6">
        <f t="shared" ref="R24" si="123">ROUND(Q24*0.15,2)</f>
        <v>2561.66</v>
      </c>
      <c r="S24" s="6">
        <f>ROUND(Q24*0.85,2)-0.01</f>
        <v>14516.039999999999</v>
      </c>
    </row>
    <row r="25" spans="1:19" ht="15" customHeight="1" x14ac:dyDescent="0.25">
      <c r="A25" s="19">
        <f t="shared" si="14"/>
        <v>45955</v>
      </c>
      <c r="B25" s="6">
        <v>37335.25</v>
      </c>
      <c r="C25" s="6">
        <v>-20</v>
      </c>
      <c r="D25" s="6">
        <v>-35945.25</v>
      </c>
      <c r="E25" s="6">
        <f t="shared" ref="E25" si="124">SUM(B25:D25)</f>
        <v>1370</v>
      </c>
      <c r="F25" s="12"/>
      <c r="G25" s="6">
        <v>982708.48</v>
      </c>
      <c r="H25" s="6">
        <v>-447.02</v>
      </c>
      <c r="I25" s="6">
        <v>-923366.26</v>
      </c>
      <c r="J25" s="6">
        <f t="shared" ref="J25" si="125">SUM(G25:I25)</f>
        <v>58895.199999999953</v>
      </c>
      <c r="K25" s="12"/>
      <c r="L25" s="6">
        <f t="shared" ref="L25" si="126">B25+G25</f>
        <v>1020043.73</v>
      </c>
      <c r="M25" s="6">
        <f t="shared" ref="M25" si="127">C25+H25</f>
        <v>-467.02</v>
      </c>
      <c r="N25" s="6">
        <f t="shared" ref="N25" si="128">D25+I25</f>
        <v>-959311.51</v>
      </c>
      <c r="O25" s="6">
        <f t="shared" ref="O25" si="129">E25+J25</f>
        <v>60265.199999999953</v>
      </c>
      <c r="P25" s="6"/>
      <c r="Q25" s="6">
        <f>ROUND(O25*0.1,2)</f>
        <v>6026.52</v>
      </c>
      <c r="R25" s="6">
        <f t="shared" ref="R25" si="130">ROUND(Q25*0.15,2)</f>
        <v>903.98</v>
      </c>
      <c r="S25" s="6">
        <f t="shared" ref="S25:S30" si="131">ROUND(Q25*0.85,2)</f>
        <v>5122.54</v>
      </c>
    </row>
    <row r="26" spans="1:19" ht="15" customHeight="1" x14ac:dyDescent="0.25">
      <c r="A26" s="19">
        <f t="shared" si="14"/>
        <v>45962</v>
      </c>
      <c r="B26" s="6">
        <v>44371.5</v>
      </c>
      <c r="C26" s="6">
        <v>0</v>
      </c>
      <c r="D26" s="6">
        <v>-43863.5</v>
      </c>
      <c r="E26" s="6">
        <f t="shared" ref="E26" si="132">SUM(B26:D26)</f>
        <v>508</v>
      </c>
      <c r="F26" s="12"/>
      <c r="G26" s="6">
        <v>1137577.55</v>
      </c>
      <c r="H26" s="6">
        <v>-231.75</v>
      </c>
      <c r="I26" s="6">
        <v>-930325.67</v>
      </c>
      <c r="J26" s="6">
        <f t="shared" ref="J26" si="133">SUM(G26:I26)</f>
        <v>207020.13</v>
      </c>
      <c r="K26" s="12"/>
      <c r="L26" s="6">
        <f t="shared" ref="L26" si="134">B26+G26</f>
        <v>1181949.05</v>
      </c>
      <c r="M26" s="6">
        <f t="shared" ref="M26" si="135">C26+H26</f>
        <v>-231.75</v>
      </c>
      <c r="N26" s="6">
        <f t="shared" ref="N26" si="136">D26+I26</f>
        <v>-974189.17</v>
      </c>
      <c r="O26" s="6">
        <f t="shared" ref="O26" si="137">E26+J26</f>
        <v>207528.13</v>
      </c>
      <c r="P26" s="6"/>
      <c r="Q26" s="16">
        <f>ROUND(O26*0.1,2)</f>
        <v>20752.810000000001</v>
      </c>
      <c r="R26" s="16">
        <f t="shared" ref="R26" si="138">ROUND(Q26*0.15,2)</f>
        <v>3112.92</v>
      </c>
      <c r="S26" s="16">
        <f t="shared" si="131"/>
        <v>17639.89</v>
      </c>
    </row>
    <row r="27" spans="1:19" ht="15" customHeight="1" x14ac:dyDescent="0.25">
      <c r="A27" s="19">
        <f t="shared" si="14"/>
        <v>45969</v>
      </c>
      <c r="B27" s="6">
        <v>23814</v>
      </c>
      <c r="C27" s="6">
        <v>0</v>
      </c>
      <c r="D27" s="6">
        <v>-22896.75</v>
      </c>
      <c r="E27" s="6">
        <f t="shared" ref="E27" si="139">SUM(B27:D27)</f>
        <v>917.25</v>
      </c>
      <c r="F27" s="12"/>
      <c r="G27" s="6">
        <v>1246944.48</v>
      </c>
      <c r="H27" s="6">
        <v>-205.96</v>
      </c>
      <c r="I27" s="6">
        <v>-1087817.2</v>
      </c>
      <c r="J27" s="6">
        <f t="shared" ref="J27" si="140">SUM(G27:I27)</f>
        <v>158921.32000000007</v>
      </c>
      <c r="K27" s="12"/>
      <c r="L27" s="6">
        <f t="shared" ref="L27" si="141">B27+G27</f>
        <v>1270758.48</v>
      </c>
      <c r="M27" s="6">
        <f t="shared" ref="M27" si="142">C27+H27</f>
        <v>-205.96</v>
      </c>
      <c r="N27" s="6">
        <f t="shared" ref="N27" si="143">D27+I27</f>
        <v>-1110713.95</v>
      </c>
      <c r="O27" s="6">
        <f t="shared" ref="O27" si="144">E27+J27</f>
        <v>159838.57000000007</v>
      </c>
      <c r="P27" s="6"/>
      <c r="Q27" s="16">
        <f>ROUND(O27*0.1,2)-0.01</f>
        <v>15983.85</v>
      </c>
      <c r="R27" s="16">
        <f t="shared" ref="R27" si="145">ROUND(Q27*0.15,2)</f>
        <v>2397.58</v>
      </c>
      <c r="S27" s="16">
        <f t="shared" si="131"/>
        <v>13586.27</v>
      </c>
    </row>
    <row r="28" spans="1:19" ht="15" customHeight="1" x14ac:dyDescent="0.25">
      <c r="A28" s="19">
        <f t="shared" si="14"/>
        <v>45976</v>
      </c>
      <c r="B28" s="6">
        <v>31053</v>
      </c>
      <c r="C28" s="6">
        <v>0</v>
      </c>
      <c r="D28" s="6">
        <v>-12551.25</v>
      </c>
      <c r="E28" s="6">
        <f t="shared" ref="E28" si="146">SUM(B28:D28)</f>
        <v>18501.75</v>
      </c>
      <c r="F28" s="12"/>
      <c r="G28" s="6">
        <v>1469933.62</v>
      </c>
      <c r="H28" s="6">
        <v>-121.7</v>
      </c>
      <c r="I28" s="6">
        <v>-1330634.82</v>
      </c>
      <c r="J28" s="6">
        <f t="shared" ref="J28" si="147">SUM(G28:I28)</f>
        <v>139177.10000000009</v>
      </c>
      <c r="K28" s="12"/>
      <c r="L28" s="6">
        <f t="shared" ref="L28" si="148">B28+G28</f>
        <v>1500986.62</v>
      </c>
      <c r="M28" s="6">
        <f t="shared" ref="M28" si="149">C28+H28</f>
        <v>-121.7</v>
      </c>
      <c r="N28" s="6">
        <f t="shared" ref="N28" si="150">D28+I28</f>
        <v>-1343186.07</v>
      </c>
      <c r="O28" s="6">
        <f t="shared" ref="O28" si="151">E28+J28</f>
        <v>157678.85000000009</v>
      </c>
      <c r="P28" s="6"/>
      <c r="Q28" s="16">
        <f>ROUND(O28*0.1,2)</f>
        <v>15767.89</v>
      </c>
      <c r="R28" s="16">
        <f t="shared" ref="R28" si="152">ROUND(Q28*0.15,2)</f>
        <v>2365.1799999999998</v>
      </c>
      <c r="S28" s="16">
        <f t="shared" si="131"/>
        <v>13402.71</v>
      </c>
    </row>
    <row r="29" spans="1:19" ht="15" customHeight="1" x14ac:dyDescent="0.25">
      <c r="A29" s="19">
        <f t="shared" si="14"/>
        <v>45983</v>
      </c>
      <c r="B29" s="6">
        <v>163498.25</v>
      </c>
      <c r="C29" s="6">
        <v>0</v>
      </c>
      <c r="D29" s="6">
        <v>-197117</v>
      </c>
      <c r="E29" s="6">
        <f t="shared" ref="E29" si="153">SUM(B29:D29)</f>
        <v>-33618.75</v>
      </c>
      <c r="F29" s="12"/>
      <c r="G29" s="6">
        <v>1496894.42</v>
      </c>
      <c r="H29" s="6">
        <v>-112.5</v>
      </c>
      <c r="I29" s="6">
        <v>-1439770.33</v>
      </c>
      <c r="J29" s="6">
        <f t="shared" ref="J29" si="154">SUM(G29:I29)</f>
        <v>57011.589999999851</v>
      </c>
      <c r="K29" s="12"/>
      <c r="L29" s="6">
        <f t="shared" ref="L29" si="155">B29+G29</f>
        <v>1660392.67</v>
      </c>
      <c r="M29" s="6">
        <f t="shared" ref="M29" si="156">C29+H29</f>
        <v>-112.5</v>
      </c>
      <c r="N29" s="6">
        <f t="shared" ref="N29" si="157">D29+I29</f>
        <v>-1636887.33</v>
      </c>
      <c r="O29" s="6">
        <f t="shared" ref="O29" si="158">E29+J29</f>
        <v>23392.839999999851</v>
      </c>
      <c r="P29" s="6"/>
      <c r="Q29" s="16">
        <f>ROUND(O29*0.1,2)</f>
        <v>2339.2800000000002</v>
      </c>
      <c r="R29" s="16">
        <f t="shared" ref="R29" si="159">ROUND(Q29*0.15,2)</f>
        <v>350.89</v>
      </c>
      <c r="S29" s="16">
        <f t="shared" si="131"/>
        <v>1988.39</v>
      </c>
    </row>
    <row r="30" spans="1:19" ht="15" customHeight="1" x14ac:dyDescent="0.25">
      <c r="A30" s="19">
        <f t="shared" si="14"/>
        <v>45990</v>
      </c>
      <c r="B30" s="6">
        <v>222320</v>
      </c>
      <c r="C30" s="6">
        <v>-100</v>
      </c>
      <c r="D30" s="6">
        <v>-157636.25</v>
      </c>
      <c r="E30" s="6">
        <f t="shared" ref="E30" si="160">SUM(B30:D30)</f>
        <v>64583.75</v>
      </c>
      <c r="F30" s="12"/>
      <c r="G30" s="6">
        <v>1115909.3700000001</v>
      </c>
      <c r="H30" s="6">
        <v>-294.98</v>
      </c>
      <c r="I30" s="6">
        <v>-1009638.64</v>
      </c>
      <c r="J30" s="6">
        <f t="shared" ref="J30" si="161">SUM(G30:I30)</f>
        <v>105975.75000000012</v>
      </c>
      <c r="K30" s="12"/>
      <c r="L30" s="6">
        <f t="shared" ref="L30" si="162">B30+G30</f>
        <v>1338229.3700000001</v>
      </c>
      <c r="M30" s="6">
        <f t="shared" ref="M30" si="163">C30+H30</f>
        <v>-394.98</v>
      </c>
      <c r="N30" s="6">
        <f t="shared" ref="N30" si="164">D30+I30</f>
        <v>-1167274.8900000001</v>
      </c>
      <c r="O30" s="6">
        <f t="shared" ref="O30" si="165">E30+J30</f>
        <v>170559.50000000012</v>
      </c>
      <c r="P30" s="6"/>
      <c r="Q30" s="16">
        <f>ROUND(O30*0.1,2)</f>
        <v>17055.95</v>
      </c>
      <c r="R30" s="16">
        <f t="shared" ref="R30" si="166">ROUND(Q30*0.15,2)</f>
        <v>2558.39</v>
      </c>
      <c r="S30" s="16">
        <f t="shared" si="131"/>
        <v>14497.56</v>
      </c>
    </row>
    <row r="31" spans="1:19" ht="15" customHeight="1" x14ac:dyDescent="0.25">
      <c r="A31" s="19">
        <f t="shared" si="14"/>
        <v>45997</v>
      </c>
      <c r="B31" s="6">
        <v>63264</v>
      </c>
      <c r="C31" s="6">
        <v>0</v>
      </c>
      <c r="D31" s="6">
        <v>-65591.75</v>
      </c>
      <c r="E31" s="6">
        <f t="shared" ref="E31" si="167">SUM(B31:D31)</f>
        <v>-2327.75</v>
      </c>
      <c r="F31" s="12"/>
      <c r="G31" s="6">
        <v>1151970.45</v>
      </c>
      <c r="H31" s="6">
        <v>-400.97</v>
      </c>
      <c r="I31" s="6">
        <v>-1004834.16</v>
      </c>
      <c r="J31" s="6">
        <f t="shared" ref="J31" si="168">SUM(G31:I31)</f>
        <v>146735.31999999995</v>
      </c>
      <c r="K31" s="12"/>
      <c r="L31" s="6">
        <f t="shared" ref="L31" si="169">B31+G31</f>
        <v>1215234.45</v>
      </c>
      <c r="M31" s="6">
        <f t="shared" ref="M31" si="170">C31+H31</f>
        <v>-400.97</v>
      </c>
      <c r="N31" s="6">
        <f t="shared" ref="N31" si="171">D31+I31</f>
        <v>-1070425.9100000001</v>
      </c>
      <c r="O31" s="6">
        <f t="shared" ref="O31" si="172">E31+J31</f>
        <v>144407.56999999995</v>
      </c>
      <c r="P31" s="6"/>
      <c r="Q31" s="16">
        <f>ROUND(O31*0.1,2)-0.01</f>
        <v>14440.75</v>
      </c>
      <c r="R31" s="16">
        <f t="shared" ref="R31" si="173">ROUND(Q31*0.15,2)</f>
        <v>2166.11</v>
      </c>
      <c r="S31" s="16">
        <f t="shared" ref="S31" si="174">ROUND(Q31*0.85,2)</f>
        <v>12274.64</v>
      </c>
    </row>
    <row r="32" spans="1:19" ht="15" customHeight="1" x14ac:dyDescent="0.25">
      <c r="A32" s="19">
        <f t="shared" si="14"/>
        <v>46004</v>
      </c>
      <c r="B32" s="6">
        <v>32090.5</v>
      </c>
      <c r="C32" s="6">
        <v>0</v>
      </c>
      <c r="D32" s="6">
        <v>-11645.5</v>
      </c>
      <c r="E32" s="6">
        <f t="shared" ref="E32" si="175">SUM(B32:D32)</f>
        <v>20445</v>
      </c>
      <c r="F32" s="12"/>
      <c r="G32" s="6">
        <v>941498.62</v>
      </c>
      <c r="H32" s="6">
        <v>-225.8</v>
      </c>
      <c r="I32" s="6">
        <v>-874932.36</v>
      </c>
      <c r="J32" s="6">
        <f t="shared" ref="J32" si="176">SUM(G32:I32)</f>
        <v>66340.459999999963</v>
      </c>
      <c r="K32" s="12"/>
      <c r="L32" s="6">
        <f t="shared" ref="L32" si="177">B32+G32</f>
        <v>973589.12</v>
      </c>
      <c r="M32" s="6">
        <f t="shared" ref="M32" si="178">C32+H32</f>
        <v>-225.8</v>
      </c>
      <c r="N32" s="6">
        <f t="shared" ref="N32" si="179">D32+I32</f>
        <v>-886577.86</v>
      </c>
      <c r="O32" s="6">
        <f t="shared" ref="O32" si="180">E32+J32</f>
        <v>86785.459999999963</v>
      </c>
      <c r="P32" s="6"/>
      <c r="Q32" s="16">
        <f>ROUND(O32*0.1,2)</f>
        <v>8678.5499999999993</v>
      </c>
      <c r="R32" s="16">
        <f t="shared" ref="R32" si="181">ROUND(Q32*0.15,2)</f>
        <v>1301.78</v>
      </c>
      <c r="S32" s="16">
        <f t="shared" ref="S32" si="182">ROUND(Q32*0.85,2)</f>
        <v>7376.77</v>
      </c>
    </row>
    <row r="33" spans="1:19" ht="15" customHeight="1" x14ac:dyDescent="0.25">
      <c r="A33" s="19">
        <f t="shared" si="14"/>
        <v>46011</v>
      </c>
      <c r="B33" s="6">
        <v>49870.75</v>
      </c>
      <c r="C33" s="6">
        <v>0</v>
      </c>
      <c r="D33" s="6">
        <v>-46487.25</v>
      </c>
      <c r="E33" s="6">
        <f t="shared" ref="E33" si="183">SUM(B33:D33)</f>
        <v>3383.5</v>
      </c>
      <c r="F33" s="12"/>
      <c r="G33" s="6">
        <v>806620.9</v>
      </c>
      <c r="H33" s="6">
        <v>-59.85</v>
      </c>
      <c r="I33" s="6">
        <v>-638468.52</v>
      </c>
      <c r="J33" s="6">
        <f t="shared" ref="J33" si="184">SUM(G33:I33)</f>
        <v>168092.53000000003</v>
      </c>
      <c r="K33" s="12"/>
      <c r="L33" s="6">
        <f t="shared" ref="L33" si="185">B33+G33</f>
        <v>856491.65</v>
      </c>
      <c r="M33" s="6">
        <f t="shared" ref="M33" si="186">C33+H33</f>
        <v>-59.85</v>
      </c>
      <c r="N33" s="6">
        <f t="shared" ref="N33" si="187">D33+I33</f>
        <v>-684955.77</v>
      </c>
      <c r="O33" s="6">
        <f t="shared" ref="O33" si="188">E33+J33</f>
        <v>171476.03000000003</v>
      </c>
      <c r="P33" s="6"/>
      <c r="Q33" s="16">
        <f>ROUND(O33*0.1,2)</f>
        <v>17147.599999999999</v>
      </c>
      <c r="R33" s="16">
        <f t="shared" ref="R33" si="189">ROUND(Q33*0.15,2)</f>
        <v>2572.14</v>
      </c>
      <c r="S33" s="16">
        <f t="shared" ref="S33" si="190">ROUND(Q33*0.85,2)</f>
        <v>14575.46</v>
      </c>
    </row>
    <row r="34" spans="1:19" ht="15" customHeight="1" x14ac:dyDescent="0.25">
      <c r="A34" s="19">
        <f t="shared" si="14"/>
        <v>46018</v>
      </c>
      <c r="B34" s="6">
        <v>71979.75</v>
      </c>
      <c r="C34" s="6">
        <v>0</v>
      </c>
      <c r="D34" s="6">
        <v>-26556.25</v>
      </c>
      <c r="E34" s="6">
        <f t="shared" ref="E34" si="191">SUM(B34:D34)</f>
        <v>45423.5</v>
      </c>
      <c r="F34" s="12"/>
      <c r="G34" s="6">
        <v>851363.52</v>
      </c>
      <c r="H34" s="6">
        <v>-412.29</v>
      </c>
      <c r="I34" s="6">
        <v>-774554.23</v>
      </c>
      <c r="J34" s="6">
        <f t="shared" ref="J34" si="192">SUM(G34:I34)</f>
        <v>76397</v>
      </c>
      <c r="K34" s="12"/>
      <c r="L34" s="6">
        <f t="shared" ref="L34" si="193">B34+G34</f>
        <v>923343.27</v>
      </c>
      <c r="M34" s="6">
        <f t="shared" ref="M34" si="194">C34+H34</f>
        <v>-412.29</v>
      </c>
      <c r="N34" s="6">
        <f t="shared" ref="N34" si="195">D34+I34</f>
        <v>-801110.48</v>
      </c>
      <c r="O34" s="6">
        <f t="shared" ref="O34" si="196">E34+J34</f>
        <v>121820.5</v>
      </c>
      <c r="P34" s="6"/>
      <c r="Q34" s="16">
        <f>ROUND(O34*0.1,2)</f>
        <v>12182.05</v>
      </c>
      <c r="R34" s="16">
        <f t="shared" ref="R34" si="197">ROUND(Q34*0.15,2)</f>
        <v>1827.31</v>
      </c>
      <c r="S34" s="16">
        <f t="shared" ref="S34" si="198">ROUND(Q34*0.85,2)</f>
        <v>10354.74</v>
      </c>
    </row>
    <row r="35" spans="1:19" ht="15" customHeight="1" x14ac:dyDescent="0.25">
      <c r="A35" s="19">
        <f t="shared" si="14"/>
        <v>46025</v>
      </c>
      <c r="B35" s="6">
        <v>169514</v>
      </c>
      <c r="C35" s="6">
        <v>0</v>
      </c>
      <c r="D35" s="6">
        <v>-160546.25</v>
      </c>
      <c r="E35" s="6">
        <f t="shared" ref="E35" si="199">SUM(B35:D35)</f>
        <v>8967.75</v>
      </c>
      <c r="F35" s="12"/>
      <c r="G35" s="6">
        <v>1010665.56</v>
      </c>
      <c r="H35" s="6">
        <v>-43.7</v>
      </c>
      <c r="I35" s="6">
        <v>-779357.6</v>
      </c>
      <c r="J35" s="6">
        <f t="shared" ref="J35" si="200">SUM(G35:I35)</f>
        <v>231264.26000000013</v>
      </c>
      <c r="K35" s="12"/>
      <c r="L35" s="6">
        <f t="shared" ref="L35" si="201">B35+G35</f>
        <v>1180179.56</v>
      </c>
      <c r="M35" s="6">
        <f t="shared" ref="M35" si="202">C35+H35</f>
        <v>-43.7</v>
      </c>
      <c r="N35" s="6">
        <f t="shared" ref="N35" si="203">D35+I35</f>
        <v>-939903.85</v>
      </c>
      <c r="O35" s="6">
        <f t="shared" ref="O35" si="204">E35+J35</f>
        <v>240232.01000000013</v>
      </c>
      <c r="P35" s="6"/>
      <c r="Q35" s="16">
        <f>ROUND(O35*0.1,2)</f>
        <v>24023.200000000001</v>
      </c>
      <c r="R35" s="16">
        <f t="shared" ref="R35" si="205">ROUND(Q35*0.15,2)</f>
        <v>3603.48</v>
      </c>
      <c r="S35" s="16">
        <f t="shared" ref="S35" si="206">ROUND(Q35*0.85,2)</f>
        <v>20419.72</v>
      </c>
    </row>
    <row r="36" spans="1:19" ht="15" customHeight="1" x14ac:dyDescent="0.25">
      <c r="A36" s="19">
        <f t="shared" si="14"/>
        <v>46032</v>
      </c>
      <c r="B36" s="6">
        <v>28491</v>
      </c>
      <c r="C36" s="6">
        <v>0</v>
      </c>
      <c r="D36" s="6">
        <v>-42418.25</v>
      </c>
      <c r="E36" s="6">
        <f t="shared" ref="E36" si="207">SUM(B36:D36)</f>
        <v>-13927.25</v>
      </c>
      <c r="F36" s="12"/>
      <c r="G36" s="6">
        <v>710857.77</v>
      </c>
      <c r="H36" s="6">
        <v>-71</v>
      </c>
      <c r="I36" s="6">
        <v>-647216.52</v>
      </c>
      <c r="J36" s="6">
        <f t="shared" ref="J36" si="208">SUM(G36:I36)</f>
        <v>63570.25</v>
      </c>
      <c r="K36" s="12"/>
      <c r="L36" s="6">
        <f t="shared" ref="L36" si="209">B36+G36</f>
        <v>739348.77</v>
      </c>
      <c r="M36" s="6">
        <f t="shared" ref="M36" si="210">C36+H36</f>
        <v>-71</v>
      </c>
      <c r="N36" s="6">
        <f t="shared" ref="N36" si="211">D36+I36</f>
        <v>-689634.77</v>
      </c>
      <c r="O36" s="6">
        <f t="shared" ref="O36" si="212">E36+J36</f>
        <v>49643</v>
      </c>
      <c r="P36" s="6"/>
      <c r="Q36" s="16">
        <f>ROUND(O36*0.1,2)</f>
        <v>4964.3</v>
      </c>
      <c r="R36" s="16">
        <f t="shared" ref="R36" si="213">ROUND(Q36*0.15,2)</f>
        <v>744.65</v>
      </c>
      <c r="S36" s="16">
        <f>ROUND(Q36*0.85,2)-0.01</f>
        <v>4219.6499999999996</v>
      </c>
    </row>
    <row r="37" spans="1:19" ht="15" customHeight="1" x14ac:dyDescent="0.25">
      <c r="A37" s="19">
        <f t="shared" si="14"/>
        <v>46039</v>
      </c>
      <c r="B37" s="6">
        <v>11719</v>
      </c>
      <c r="C37" s="6">
        <v>0</v>
      </c>
      <c r="D37" s="6">
        <v>-6793.5</v>
      </c>
      <c r="E37" s="6">
        <f t="shared" ref="E37" si="214">SUM(B37:D37)</f>
        <v>4925.5</v>
      </c>
      <c r="F37" s="12"/>
      <c r="G37" s="6">
        <v>677682.64</v>
      </c>
      <c r="H37" s="6">
        <v>-112.08</v>
      </c>
      <c r="I37" s="6">
        <v>-558630.88</v>
      </c>
      <c r="J37" s="6">
        <f t="shared" ref="J37" si="215">SUM(G37:I37)</f>
        <v>118939.68000000005</v>
      </c>
      <c r="K37" s="12"/>
      <c r="L37" s="6">
        <f t="shared" ref="L37" si="216">B37+G37</f>
        <v>689401.64</v>
      </c>
      <c r="M37" s="6">
        <f t="shared" ref="M37" si="217">C37+H37</f>
        <v>-112.08</v>
      </c>
      <c r="N37" s="6">
        <f t="shared" ref="N37" si="218">D37+I37</f>
        <v>-565424.38</v>
      </c>
      <c r="O37" s="6">
        <f t="shared" ref="O37" si="219">E37+J37</f>
        <v>123865.18000000005</v>
      </c>
      <c r="P37" s="6"/>
      <c r="Q37" s="16">
        <f>ROUND(O37*0.1,2)-0.01</f>
        <v>12386.51</v>
      </c>
      <c r="R37" s="16">
        <f t="shared" ref="R37" si="220">ROUND(Q37*0.15,2)</f>
        <v>1857.98</v>
      </c>
      <c r="S37" s="16">
        <f t="shared" ref="S37:S42" si="221">ROUND(Q37*0.85,2)</f>
        <v>10528.53</v>
      </c>
    </row>
    <row r="38" spans="1:19" ht="15" customHeight="1" x14ac:dyDescent="0.25">
      <c r="A38" s="19">
        <f t="shared" si="14"/>
        <v>46046</v>
      </c>
      <c r="B38" s="6">
        <v>22367.75</v>
      </c>
      <c r="C38" s="6">
        <v>0</v>
      </c>
      <c r="D38" s="6">
        <v>-21412</v>
      </c>
      <c r="E38" s="6">
        <f t="shared" ref="E38" si="222">SUM(B38:D38)</f>
        <v>955.75</v>
      </c>
      <c r="F38" s="12"/>
      <c r="G38" s="6">
        <v>775613.92</v>
      </c>
      <c r="H38" s="6">
        <v>-85.72</v>
      </c>
      <c r="I38" s="6">
        <v>-664118.73</v>
      </c>
      <c r="J38" s="6">
        <f t="shared" ref="J38" si="223">SUM(G38:I38)</f>
        <v>111409.47000000009</v>
      </c>
      <c r="K38" s="12"/>
      <c r="L38" s="6">
        <f t="shared" ref="L38" si="224">B38+G38</f>
        <v>797981.67</v>
      </c>
      <c r="M38" s="6">
        <f t="shared" ref="M38" si="225">C38+H38</f>
        <v>-85.72</v>
      </c>
      <c r="N38" s="6">
        <f t="shared" ref="N38" si="226">D38+I38</f>
        <v>-685530.73</v>
      </c>
      <c r="O38" s="6">
        <f t="shared" ref="O38" si="227">E38+J38</f>
        <v>112365.22000000009</v>
      </c>
      <c r="P38" s="6"/>
      <c r="Q38" s="16">
        <f>ROUND(O38*0.1,2)</f>
        <v>11236.52</v>
      </c>
      <c r="R38" s="16">
        <f t="shared" ref="R38" si="228">ROUND(Q38*0.15,2)</f>
        <v>1685.48</v>
      </c>
      <c r="S38" s="16">
        <f t="shared" si="221"/>
        <v>9551.0400000000009</v>
      </c>
    </row>
    <row r="39" spans="1:19" ht="15" customHeight="1" x14ac:dyDescent="0.25">
      <c r="A39" s="19">
        <f t="shared" si="14"/>
        <v>46053</v>
      </c>
      <c r="B39" s="6">
        <v>22253</v>
      </c>
      <c r="C39" s="6">
        <v>0</v>
      </c>
      <c r="D39" s="6">
        <v>-10993.5</v>
      </c>
      <c r="E39" s="6">
        <f t="shared" ref="E39" si="229">SUM(B39:D39)</f>
        <v>11259.5</v>
      </c>
      <c r="F39" s="12"/>
      <c r="G39" s="6">
        <v>874582.08</v>
      </c>
      <c r="H39" s="6">
        <v>-488.05</v>
      </c>
      <c r="I39" s="6">
        <v>-762326.4</v>
      </c>
      <c r="J39" s="6">
        <f t="shared" ref="J39" si="230">SUM(G39:I39)</f>
        <v>111767.62999999989</v>
      </c>
      <c r="K39" s="12"/>
      <c r="L39" s="6">
        <f t="shared" ref="L39" si="231">B39+G39</f>
        <v>896835.08</v>
      </c>
      <c r="M39" s="6">
        <f t="shared" ref="M39" si="232">C39+H39</f>
        <v>-488.05</v>
      </c>
      <c r="N39" s="6">
        <f t="shared" ref="N39" si="233">D39+I39</f>
        <v>-773319.9</v>
      </c>
      <c r="O39" s="6">
        <f t="shared" ref="O39" si="234">E39+J39</f>
        <v>123027.12999999989</v>
      </c>
      <c r="P39" s="6"/>
      <c r="Q39" s="16">
        <f>ROUND(O39*0.1,2)</f>
        <v>12302.71</v>
      </c>
      <c r="R39" s="16">
        <f t="shared" ref="R39" si="235">ROUND(Q39*0.15,2)</f>
        <v>1845.41</v>
      </c>
      <c r="S39" s="16">
        <f t="shared" si="221"/>
        <v>10457.299999999999</v>
      </c>
    </row>
    <row r="40" spans="1:19" ht="15" customHeight="1" x14ac:dyDescent="0.25">
      <c r="A40" s="19">
        <f t="shared" si="14"/>
        <v>46060</v>
      </c>
      <c r="B40" s="6">
        <v>16087.5</v>
      </c>
      <c r="C40" s="6">
        <v>0</v>
      </c>
      <c r="D40" s="6">
        <v>-7242.5</v>
      </c>
      <c r="E40" s="6">
        <f t="shared" ref="E40" si="236">SUM(B40:D40)</f>
        <v>8845</v>
      </c>
      <c r="F40" s="12"/>
      <c r="G40" s="6">
        <v>695519.19</v>
      </c>
      <c r="H40" s="6">
        <v>-98.24</v>
      </c>
      <c r="I40" s="6">
        <v>-570311.99</v>
      </c>
      <c r="J40" s="6">
        <f t="shared" ref="J40" si="237">SUM(G40:I40)</f>
        <v>125108.95999999996</v>
      </c>
      <c r="K40" s="12"/>
      <c r="L40" s="6">
        <f t="shared" ref="L40" si="238">B40+G40</f>
        <v>711606.69</v>
      </c>
      <c r="M40" s="6">
        <f t="shared" ref="M40" si="239">C40+H40</f>
        <v>-98.24</v>
      </c>
      <c r="N40" s="6">
        <f t="shared" ref="N40" si="240">D40+I40</f>
        <v>-577554.49</v>
      </c>
      <c r="O40" s="6">
        <f t="shared" ref="O40" si="241">E40+J40</f>
        <v>133953.95999999996</v>
      </c>
      <c r="P40" s="6"/>
      <c r="Q40" s="16">
        <f>ROUND(O40*0.1,2)</f>
        <v>13395.4</v>
      </c>
      <c r="R40" s="16">
        <f t="shared" ref="R40" si="242">ROUND(Q40*0.15,2)</f>
        <v>2009.31</v>
      </c>
      <c r="S40" s="16">
        <f t="shared" si="221"/>
        <v>11386.09</v>
      </c>
    </row>
    <row r="41" spans="1:19" ht="15" customHeight="1" x14ac:dyDescent="0.25">
      <c r="A41" s="19">
        <f t="shared" si="14"/>
        <v>46067</v>
      </c>
      <c r="B41" s="6">
        <v>57842</v>
      </c>
      <c r="C41" s="6">
        <v>0</v>
      </c>
      <c r="D41" s="6">
        <v>-62868.5</v>
      </c>
      <c r="E41" s="6">
        <f t="shared" ref="E41" si="243">SUM(B41:D41)</f>
        <v>-5026.5</v>
      </c>
      <c r="F41" s="12"/>
      <c r="G41" s="6">
        <v>817356.59</v>
      </c>
      <c r="H41" s="6">
        <v>-145.5</v>
      </c>
      <c r="I41" s="6">
        <v>-737134.63</v>
      </c>
      <c r="J41" s="6">
        <f t="shared" ref="J41" si="244">SUM(G41:I41)</f>
        <v>80076.459999999963</v>
      </c>
      <c r="K41" s="12"/>
      <c r="L41" s="6">
        <f t="shared" ref="L41" si="245">B41+G41</f>
        <v>875198.59</v>
      </c>
      <c r="M41" s="6">
        <f t="shared" ref="M41" si="246">C41+H41</f>
        <v>-145.5</v>
      </c>
      <c r="N41" s="6">
        <f t="shared" ref="N41" si="247">D41+I41</f>
        <v>-800003.13</v>
      </c>
      <c r="O41" s="6">
        <f t="shared" ref="O41" si="248">E41+J41</f>
        <v>75049.959999999963</v>
      </c>
      <c r="P41" s="6"/>
      <c r="Q41" s="16">
        <f>ROUND(O41*0.1,2)-0.01</f>
        <v>7504.99</v>
      </c>
      <c r="R41" s="16">
        <f t="shared" ref="R41" si="249">ROUND(Q41*0.15,2)</f>
        <v>1125.75</v>
      </c>
      <c r="S41" s="16">
        <f t="shared" si="221"/>
        <v>6379.24</v>
      </c>
    </row>
    <row r="42" spans="1:19" ht="15" customHeight="1" x14ac:dyDescent="0.25">
      <c r="A42" s="19">
        <f t="shared" si="14"/>
        <v>46074</v>
      </c>
      <c r="B42" s="6">
        <v>13521</v>
      </c>
      <c r="C42" s="6">
        <v>0</v>
      </c>
      <c r="D42" s="6">
        <v>-13549.5</v>
      </c>
      <c r="E42" s="6">
        <f t="shared" ref="E42" si="250">SUM(B42:D42)</f>
        <v>-28.5</v>
      </c>
      <c r="F42" s="12"/>
      <c r="G42" s="6">
        <v>712158.82</v>
      </c>
      <c r="H42" s="6">
        <v>-13</v>
      </c>
      <c r="I42" s="6">
        <v>-585504.05000000005</v>
      </c>
      <c r="J42" s="6">
        <f t="shared" ref="J42" si="251">SUM(G42:I42)</f>
        <v>126641.7699999999</v>
      </c>
      <c r="K42" s="12"/>
      <c r="L42" s="6">
        <f t="shared" ref="L42" si="252">B42+G42</f>
        <v>725679.82</v>
      </c>
      <c r="M42" s="6">
        <f t="shared" ref="M42" si="253">C42+H42</f>
        <v>-13</v>
      </c>
      <c r="N42" s="6">
        <f t="shared" ref="N42" si="254">D42+I42</f>
        <v>-599053.55000000005</v>
      </c>
      <c r="O42" s="6">
        <f t="shared" ref="O42" si="255">E42+J42</f>
        <v>126613.2699999999</v>
      </c>
      <c r="P42" s="6"/>
      <c r="Q42" s="16">
        <f>ROUND(O42*0.1,2)</f>
        <v>12661.33</v>
      </c>
      <c r="R42" s="16">
        <f t="shared" ref="R42" si="256">ROUND(Q42*0.15,2)</f>
        <v>1899.2</v>
      </c>
      <c r="S42" s="16">
        <f t="shared" si="221"/>
        <v>10762.13</v>
      </c>
    </row>
    <row r="43" spans="1:19" ht="15" customHeight="1" x14ac:dyDescent="0.25">
      <c r="A43" s="19"/>
      <c r="B43" s="6"/>
      <c r="C43" s="6"/>
      <c r="D43" s="6"/>
      <c r="E43" s="6"/>
      <c r="F43" s="12"/>
      <c r="G43" s="6"/>
      <c r="H43" s="6"/>
      <c r="I43" s="6"/>
      <c r="J43" s="6"/>
      <c r="K43" s="12"/>
      <c r="L43" s="6"/>
      <c r="M43" s="6"/>
      <c r="N43" s="6"/>
      <c r="O43" s="6"/>
      <c r="P43" s="6"/>
      <c r="Q43" s="6"/>
      <c r="R43" s="6"/>
      <c r="S43" s="6"/>
    </row>
    <row r="44" spans="1:19" ht="15" customHeight="1" thickBot="1" x14ac:dyDescent="0.3">
      <c r="B44" s="7">
        <f>SUM(B9:B43)</f>
        <v>1444789.75</v>
      </c>
      <c r="C44" s="7">
        <f t="shared" ref="C44:E44" si="257">SUM(C9:C43)</f>
        <v>-443</v>
      </c>
      <c r="D44" s="7">
        <f t="shared" si="257"/>
        <v>-1254577</v>
      </c>
      <c r="E44" s="7">
        <f t="shared" si="257"/>
        <v>189769.75</v>
      </c>
      <c r="F44" s="12"/>
      <c r="G44" s="7">
        <f>SUM(G9:G43)</f>
        <v>50104200.260179996</v>
      </c>
      <c r="H44" s="7">
        <f t="shared" ref="H44:J44" si="258">SUM(H9:H43)</f>
        <v>-8481.99</v>
      </c>
      <c r="I44" s="7">
        <f t="shared" si="258"/>
        <v>-43185185.468448006</v>
      </c>
      <c r="J44" s="7">
        <f t="shared" si="258"/>
        <v>6910532.801732</v>
      </c>
      <c r="K44" s="12"/>
      <c r="L44" s="7">
        <f>SUM(L9:L43)</f>
        <v>51548990.010179996</v>
      </c>
      <c r="M44" s="7">
        <f t="shared" ref="M44:O44" si="259">SUM(M9:M43)</f>
        <v>-8924.99</v>
      </c>
      <c r="N44" s="7">
        <f t="shared" si="259"/>
        <v>-44439762.468448006</v>
      </c>
      <c r="O44" s="7">
        <f t="shared" si="259"/>
        <v>7100302.551732</v>
      </c>
      <c r="P44" s="12"/>
      <c r="Q44" s="7">
        <f>SUM(Q9:Q43)</f>
        <v>710030.24</v>
      </c>
      <c r="R44" s="7">
        <f t="shared" ref="R44:S44" si="260">SUM(R9:R43)</f>
        <v>106504.53999999996</v>
      </c>
      <c r="S44" s="7">
        <f t="shared" si="260"/>
        <v>603525.70000000019</v>
      </c>
    </row>
    <row r="45" spans="1:19" ht="15" customHeight="1" thickTop="1" x14ac:dyDescent="0.25"/>
    <row r="46" spans="1:19" ht="15" customHeight="1" x14ac:dyDescent="0.25">
      <c r="A46" s="11" t="s">
        <v>23</v>
      </c>
    </row>
    <row r="47" spans="1:19" ht="15" customHeight="1" x14ac:dyDescent="0.25">
      <c r="A47" s="11" t="s">
        <v>8</v>
      </c>
    </row>
  </sheetData>
  <mergeCells count="2">
    <mergeCell ref="A1:S1"/>
    <mergeCell ref="A7:S7"/>
  </mergeCells>
  <pageMargins left="0.25" right="0.5" top="0.25" bottom="0.25" header="0" footer="0"/>
  <pageSetup paperSize="5"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Total</vt:lpstr>
      <vt:lpstr>Mountaineer</vt:lpstr>
      <vt:lpstr>Wheeling</vt:lpstr>
      <vt:lpstr>Mardi Gras</vt:lpstr>
      <vt:lpstr>Charles Town</vt:lpstr>
      <vt:lpstr>Greenbrier</vt:lpstr>
      <vt:lpstr>'Charles Town'!Print_Area</vt:lpstr>
      <vt:lpstr>Greenbrier!Print_Area</vt:lpstr>
      <vt:lpstr>'Mardi Gras'!Print_Area</vt:lpstr>
      <vt:lpstr>Mountaineer!Print_Area</vt:lpstr>
      <vt:lpstr>Total!Print_Area</vt:lpstr>
      <vt:lpstr>Wheeling!Print_Area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 Dawson</dc:creator>
  <cp:lastModifiedBy>Mara Dawson</cp:lastModifiedBy>
  <cp:lastPrinted>2020-10-08T15:44:25Z</cp:lastPrinted>
  <dcterms:created xsi:type="dcterms:W3CDTF">2018-09-06T17:44:55Z</dcterms:created>
  <dcterms:modified xsi:type="dcterms:W3CDTF">2026-02-27T14:34:03Z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2024-08-28T19:01:02Z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cc9637ce-9b2d-4988-803c-c0cecc2b9d7a</vt:lpwstr>
  </property>
  <property fmtid="{D5CDD505-2E9C-101B-9397-08002B2CF9AE}" pid="7" name="MSIP_Label_defa4170-0d19-0005-0004-bc88714345d2_ActionId">
    <vt:lpwstr>ffc4e627-c670-4a40-8495-6ce5e3af31dc</vt:lpwstr>
  </property>
  <property fmtid="{D5CDD505-2E9C-101B-9397-08002B2CF9AE}" pid="8" name="MSIP_Label_defa4170-0d19-0005-0004-bc88714345d2_ContentBits">
    <vt:lpwstr>0</vt:lpwstr>
  </property>
</Properties>
</file>